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Description" sheetId="1" r:id="rId1"/>
    <sheet name="Menu général" sheetId="2" r:id="rId2"/>
    <sheet name="Organisation" sheetId="3" r:id="rId3"/>
    <sheet name="Budget" sheetId="4" r:id="rId4"/>
    <sheet name="Dépenses" sheetId="5" r:id="rId5"/>
    <sheet name="Recettes" sheetId="6" r:id="rId6"/>
    <sheet name="Opérations spéciales" sheetId="7" r:id="rId7"/>
    <sheet name="Marchés publics" sheetId="8" r:id="rId8"/>
    <sheet name="Aides financières aux élèves" sheetId="9" r:id="rId9"/>
    <sheet name="Voyages scolaires" sheetId="10" r:id="rId10"/>
    <sheet name="Rémunérations" sheetId="11" r:id="rId11"/>
  </sheets>
  <externalReferences>
    <externalReference r:id="rId14"/>
  </externalReferences>
  <definedNames>
    <definedName name="_xlnm.Print_Titles" localSheetId="8">'Aides financières aux élèves'!$4:$4</definedName>
    <definedName name="_xlnm.Print_Titles" localSheetId="3">'Budget'!$4:$4</definedName>
    <definedName name="_xlnm.Print_Titles" localSheetId="4">'Dépenses'!$4:$4</definedName>
    <definedName name="_xlnm.Print_Titles" localSheetId="6">'Opérations spéciales'!$4:$4</definedName>
    <definedName name="_xlnm.Print_Titles" localSheetId="2">'Organisation'!$4:$4</definedName>
    <definedName name="_xlnm.Print_Titles" localSheetId="5">'Recettes'!$4:$4</definedName>
    <definedName name="_xlnm.Print_Titles" localSheetId="10">'Rémunérations'!$4:$4</definedName>
    <definedName name="_xlnm.Print_Titles" localSheetId="9">'Voyages scolaires'!$4:$4</definedName>
    <definedName name="_xlnm.Print_Area" localSheetId="8">'Aides financières aux élèves'!$A$1:$F$42</definedName>
    <definedName name="_xlnm.Print_Area" localSheetId="3">'Budget'!$A$1:$F$31</definedName>
    <definedName name="_xlnm.Print_Area" localSheetId="4">'Dépenses'!$A$1:$F$39</definedName>
    <definedName name="_xlnm.Print_Area" localSheetId="0">'Description'!$A$1:$E$5</definedName>
    <definedName name="_xlnm.Print_Area" localSheetId="7">'Marchés publics'!$A$1:$F$22</definedName>
    <definedName name="_xlnm.Print_Area" localSheetId="1">'Menu général'!$A$1:$I$32</definedName>
    <definedName name="_xlnm.Print_Area" localSheetId="6">'Opérations spéciales'!$A$1:$F$49</definedName>
    <definedName name="_xlnm.Print_Area" localSheetId="2">'Organisation'!$A$1:$F$39</definedName>
    <definedName name="_xlnm.Print_Area" localSheetId="5">'Recettes'!$A$1:$F$36</definedName>
    <definedName name="_xlnm.Print_Area" localSheetId="10">'Rémunérations'!$A$1:$F$42</definedName>
    <definedName name="_xlnm.Print_Area" localSheetId="9">'Voyages scolaires'!$A$1:$F$31</definedName>
  </definedNames>
  <calcPr fullCalcOnLoad="1" fullPrecision="0"/>
</workbook>
</file>

<file path=xl/sharedStrings.xml><?xml version="1.0" encoding="utf-8"?>
<sst xmlns="http://schemas.openxmlformats.org/spreadsheetml/2006/main" count="384" uniqueCount="234">
  <si>
    <t>Diagnostic</t>
  </si>
  <si>
    <t>Organisation</t>
  </si>
  <si>
    <t>Budget</t>
  </si>
  <si>
    <t>Dépenses</t>
  </si>
  <si>
    <t>Recettes</t>
  </si>
  <si>
    <t>Opérations spéciales</t>
  </si>
  <si>
    <t>Aides financières aux élèves</t>
  </si>
  <si>
    <t>Voyages scolaires</t>
  </si>
  <si>
    <t xml:space="preserve">Synthèse </t>
  </si>
  <si>
    <t>R U B R I Q U E S</t>
  </si>
  <si>
    <t>OUI</t>
  </si>
  <si>
    <t>NON</t>
  </si>
  <si>
    <t>O B S E R V A T I O N S</t>
  </si>
  <si>
    <t>La documentation relative à la gestion est-elle connue et accessible ?</t>
  </si>
  <si>
    <t>Les acteurs de la fonction financière ont-ils connaissance de l'existence du réseau d'aide et de conseil ?</t>
  </si>
  <si>
    <t>Délégation de l'ordonnateur</t>
  </si>
  <si>
    <t>Les délégations sont-elles formalisées ?</t>
  </si>
  <si>
    <t>Les délégations sont-elles connues de l'agent comptable ?</t>
  </si>
  <si>
    <t>Les délégataires ont-ils un accès spécifiques aux outils informatiques ?</t>
  </si>
  <si>
    <t>Existe-t-il un organigramme fonctionnel ?</t>
  </si>
  <si>
    <t>Les contrôles sont-ils tracés ?</t>
  </si>
  <si>
    <t>Utilisation de l'outil GFC</t>
  </si>
  <si>
    <t>Le logiciel de gestion financière et comptable fonctionne-t-il en réseau ?</t>
  </si>
  <si>
    <t>Existe-t-il plusieurs utilisateurs de GFC ?</t>
  </si>
  <si>
    <t>L'ordonnateur a-t-il un accès à GFC ?</t>
  </si>
  <si>
    <t>Autres outils</t>
  </si>
  <si>
    <t>Les agents sont-ils formés à l'utilisation de ces outils ?</t>
  </si>
  <si>
    <t>les régies</t>
  </si>
  <si>
    <t>Le régisseur utilise-t- il le module régie de GFC ?</t>
  </si>
  <si>
    <t>Le régisseur dispose-t-il d'un coffre ?</t>
  </si>
  <si>
    <t xml:space="preserve">Nombre de questions </t>
  </si>
  <si>
    <t xml:space="preserve">Nombre de réponses </t>
  </si>
  <si>
    <t>Nombre de réponses négatives</t>
  </si>
  <si>
    <t>Pourcentage de risque relatif</t>
  </si>
  <si>
    <t>Pourcentage pondéré de risque relatif</t>
  </si>
  <si>
    <t>Budget initial</t>
  </si>
  <si>
    <t>Existe-t-il un rapport de présentation du budget (explication des prévisions de recettes et ouvertures de crédits)  ?</t>
  </si>
  <si>
    <t>L'équilibre sur le fonds de roulement est-il argumenté d'une analyse financière ?</t>
  </si>
  <si>
    <t>Modification du budget</t>
  </si>
  <si>
    <t>Les ressources affectées sont-elles justifiées par des notifications ?</t>
  </si>
  <si>
    <t>Les prélèvements sur le fonds de roulement sont-ils argumentés d'une analyse financière ?</t>
  </si>
  <si>
    <t>Décision de l'ordonnateur</t>
  </si>
  <si>
    <t>L'ordonnateur s'interdit-il tout virement à l'intérieur d'un service des crédits ouverts sur un domaine OP-SPE vers d'autres domaines ?</t>
  </si>
  <si>
    <t>Nombre de questions</t>
  </si>
  <si>
    <t>Nombre de réponses</t>
  </si>
  <si>
    <t>Crédits ouverts</t>
  </si>
  <si>
    <t xml:space="preserve">Les marchés annuels et pluri annuels sont-ils engagés pour le montant de l'annualité ? </t>
  </si>
  <si>
    <t>Engagement de la dépense</t>
  </si>
  <si>
    <t>Le module approvisionnement est-il utilisé ?</t>
  </si>
  <si>
    <t>Chaque commande fait-elle l'objet d'un engagement comptable ?</t>
  </si>
  <si>
    <t>Toutes les commandes sont-elles formalisées (bons de commande) ?</t>
  </si>
  <si>
    <t>Toutes les commandes sont-elles signées par l'ordonnateur ou son délégué ?</t>
  </si>
  <si>
    <t>Les commandes ne sont-elles notifiées (engagement juridique) qu'en cas de crédits disponibles sur le service considéré ?</t>
  </si>
  <si>
    <t>Liquidation / mandatement</t>
  </si>
  <si>
    <t>Les destinataires des livraisons disposent-ils d'un double de la commande ?</t>
  </si>
  <si>
    <t>L'attestation de la livraison ou du service fait est-elle matérialisée ?</t>
  </si>
  <si>
    <t>L'ordonnateur ou son délégué exerce-t-il un contrôle sur les mandats ?</t>
  </si>
  <si>
    <t>Régie</t>
  </si>
  <si>
    <t>Les dépenses de la régie sont-elles mandatées régulièrement (au moins une fois par mois) ?</t>
  </si>
  <si>
    <t>Situation des recettes</t>
  </si>
  <si>
    <t>La situation des recettes est-elle transmise régulièrement au chef d'établissement ?</t>
  </si>
  <si>
    <t>Liquidation de la recette</t>
  </si>
  <si>
    <t>Le module mémoire est-il utilisé pour effectuer la facturation aux clients de l'établissement ?</t>
  </si>
  <si>
    <t>Les liquidations font-elles l'objet d'un contrôle mutuel (par un agent différent de celui qui a saisi la liquidation) ?</t>
  </si>
  <si>
    <t>L'ordonnateur ou son délégué exerce-t-il un contrôle sur les ordres de recette ?</t>
  </si>
  <si>
    <t>La comptabilisation des valeurs inactives est-elle rapprochée avec le stock de ces valeurs ?</t>
  </si>
  <si>
    <t>Les encaissements sont-ils réalisés quotidiennement ?</t>
  </si>
  <si>
    <t>Les biens immobilisés sont-ils inventoriés ?</t>
  </si>
  <si>
    <t>L'inventaire est-il suivi sur un logiciel dédié ?</t>
  </si>
  <si>
    <t>Les durées d'amortissement sont-elles soumises au vote du conseil d'administration ?</t>
  </si>
  <si>
    <t>Les opérations budgétaires annuelles d'amortissement et éventuellement de neutralisations sont-elles effectuées chaque année ?</t>
  </si>
  <si>
    <t>Le stock des objets confectionnés est-il suivi sur un logiciel dédié ?</t>
  </si>
  <si>
    <t>Restauration</t>
  </si>
  <si>
    <t>Le crédit nourriture est-il calculé régulièrement ?</t>
  </si>
  <si>
    <t>Provisions</t>
  </si>
  <si>
    <t>Principes généraux</t>
  </si>
  <si>
    <r>
      <t>Le conseil d'administration est-il informé, au moins une fois par an, du bilan qualitatif et quantitatif des aides financières versées aux élèves (</t>
    </r>
    <r>
      <rPr>
        <u val="single"/>
        <sz val="9"/>
        <rFont val="Arial"/>
        <family val="2"/>
      </rPr>
      <t>bourses</t>
    </r>
    <r>
      <rPr>
        <sz val="9"/>
        <rFont val="Arial"/>
        <family val="2"/>
      </rPr>
      <t xml:space="preserve"> et autres aides) ?</t>
    </r>
  </si>
  <si>
    <t>Une liste des élèves bénéficiaires, visée par l'ordonnateur, est-elle systématiquement jointe au mandat ?</t>
  </si>
  <si>
    <t>Cette liste comporte-t-elle les éléments précis de liquidation ?</t>
  </si>
  <si>
    <t>Existe-t-il, à l'appui du mandat, un état de ventilation entre les sommes affectées à l'hébergement et celles versées directement aux familles ?</t>
  </si>
  <si>
    <t>Le conseil d'administration a-t-il délibéré sur les modalités et les conditions d'attribution  des aides ?</t>
  </si>
  <si>
    <t>Pour toute aide conditionnée par l'achat d'un équipement par la famille, des factures conformes à l'objet de l'aide sont-elles produites ?</t>
  </si>
  <si>
    <t>Généralités</t>
  </si>
  <si>
    <t>Les voyages et sorties font-ils l'objet d'une programmation annuelle ?</t>
  </si>
  <si>
    <t>Les sorties facultatives font-elles l'objet d'un budget détaillant les différentes ressources  ?</t>
  </si>
  <si>
    <t>L'EPLE informe-t-il les familles sur les conditions du remboursement des trop-perçus ?</t>
  </si>
  <si>
    <t>L'EPLE est-il en mesure de rendre compte, par voyage scolaire, de l'utilisation des crédits, des restes à recouvrer, et des reliquats ?</t>
  </si>
  <si>
    <t>Les dons font-ils l'objet d'un acte du CA pour acceptation du don et/ou  sur son affectation ?</t>
  </si>
  <si>
    <t>Les professeurs procédant à la collecte ou la perception des recettes sont-ils habilités soit comme régisseurs, soit comme mandataires ?</t>
  </si>
  <si>
    <t>Le paiement échelonné de la participation des familles s'effectue-t-il avec l'accord de l'agent comptable ?</t>
  </si>
  <si>
    <t>La mise en concurrence des différents prestataires est-elle effective ?</t>
  </si>
  <si>
    <t>Les dépenses du régisseur d'avance sont-elles contrôlées et mandatées dès la fin du voyage ?</t>
  </si>
  <si>
    <t>Ces outils (comptabilité auxiliaire) sont-ils maintenus ou fiabilisés ?</t>
  </si>
  <si>
    <t>Le budget initial intègre-t-il toutes les ressources et les charges connues de l'établissement ?</t>
  </si>
  <si>
    <t>Les avances de la régie, en particulier des régies temporaires, sont-elles engagées ?</t>
  </si>
  <si>
    <t>Les recettes sont-elles liquidées régulièrement, a minima mensuellement ?</t>
  </si>
  <si>
    <t>L'acte relatif aux tarifs des prestations servies par l'établissement est-il visé dans le décompte de liquidation joint à l'ordre de recette ?</t>
  </si>
  <si>
    <t>Les formalités indispensables au recouvrement de l'ordre de recettes sont-elles exécutées rapidement et régulièrement ? (envoi de factures, bilan financier, …)</t>
  </si>
  <si>
    <t>Valeurs inactives</t>
  </si>
  <si>
    <t>Les créances contentieuses sont-elles analysées en vue de constituer une provision ?</t>
  </si>
  <si>
    <t>Les listings nominatifs des bourses nationales sont-ils conservés dans l'établissement ?</t>
  </si>
  <si>
    <t>Les sorties obligatoires sont-elles intégrées dans la programmation adoptée par le CA ?</t>
  </si>
  <si>
    <t>Une régie temporaire est-elle créée pour chaque voyage qui le nécessite ?</t>
  </si>
  <si>
    <t>oui
boléan</t>
  </si>
  <si>
    <t>oui
binaire</t>
  </si>
  <si>
    <t>non
binaire</t>
  </si>
  <si>
    <t>non
bolean</t>
  </si>
  <si>
    <t>coef. pondération</t>
  </si>
  <si>
    <t>oui
pondéré</t>
  </si>
  <si>
    <t>non
pondéré</t>
  </si>
  <si>
    <t>somme 
réponses pond.</t>
  </si>
  <si>
    <t>Marchés publics</t>
  </si>
  <si>
    <t>Les procédures de passation des marchés sont-elles mises en œuvre conformément à la réglementation ?</t>
  </si>
  <si>
    <t>Existe-t-il un état prévisionnel des achats ?</t>
  </si>
  <si>
    <t>La signature des actes d'achat est-elle formalisée ?</t>
  </si>
  <si>
    <t>Conformité des procédures</t>
  </si>
  <si>
    <t>Autorisation contractuelle</t>
  </si>
  <si>
    <t>Le caractère exécutoire des actes d'achat est-il systématiquement vérifié ?</t>
  </si>
  <si>
    <t>Etablissement :</t>
  </si>
  <si>
    <t>Rémunérations</t>
  </si>
  <si>
    <t>Gestion des dossiers des salariés</t>
  </si>
  <si>
    <t>Mise en œuvre de la paie</t>
  </si>
  <si>
    <t>Sécurité informatique</t>
  </si>
  <si>
    <t>Existe-t-il des procédures de sauvegarde et de restauration des données ?</t>
  </si>
  <si>
    <t>Existe-t-il une procédure de contrôle du service fait par les agents ou de suivi de leur présence ?</t>
  </si>
  <si>
    <t>Existe-t-il une procédure de contrôle des coordonnées bancaires des salariés ?</t>
  </si>
  <si>
    <t>Existe-t-il une procédure de vérification des incidences des modifications sur les rémunérations ?</t>
  </si>
  <si>
    <t>Existe-t-il une procédure de vérification des dossiers des agents recrutés ?</t>
  </si>
  <si>
    <t xml:space="preserve">                           - Installation par l'employeur (PV)</t>
  </si>
  <si>
    <r>
      <t xml:space="preserve">                           - Caractère exécutoire du recrutement (délibérations</t>
    </r>
    <r>
      <rPr>
        <b/>
        <sz val="9"/>
        <color indexed="10"/>
        <rFont val="Arial"/>
        <family val="2"/>
      </rPr>
      <t xml:space="preserve"> </t>
    </r>
    <r>
      <rPr>
        <b/>
        <sz val="9"/>
        <rFont val="Arial"/>
        <family val="2"/>
      </rPr>
      <t>et contrats)</t>
    </r>
  </si>
  <si>
    <t xml:space="preserve">                           - Présence des éléments ou pièces permettant de vérifier le respect de la réglementation
                             en vigueur </t>
  </si>
  <si>
    <t>Existe-t-il une procédure de contrôle de la saisie des déclarations uniques d'embauche ?</t>
  </si>
  <si>
    <t>Une vérification de concordance entre les pièces des dossiers physiques et les données informatiques est-elle régulièrement opérée ?</t>
  </si>
  <si>
    <t>Existe-t-il une procédure de contrôle des règles de cumul des rémunérations ?</t>
  </si>
  <si>
    <t>Une traçabilité des opérations de modification des dossiers est-elle assurée ?</t>
  </si>
  <si>
    <t xml:space="preserve">Existe-t-il un classement et un archivage formalisés des dossiers  ? </t>
  </si>
  <si>
    <t>Existe-t-il une procédure de contrôle des données saisies dans l'application de paye ?</t>
  </si>
  <si>
    <t>Les données sont-elles historisées ?</t>
  </si>
  <si>
    <t>Existe-t-il une procédure de contrôle de la liquidation des rémunérations ?</t>
  </si>
  <si>
    <t>Une procédure de contrôle des calculs de cotisations sociales est-elle mise en œuvre ?</t>
  </si>
  <si>
    <t>Une vérification du respect des calendriers de paiement des charges sociales est-elle opérée ?</t>
  </si>
  <si>
    <t xml:space="preserve">                           - Suivi réglementaire du statut des agents</t>
  </si>
  <si>
    <t xml:space="preserve">                           - Gestion des absences </t>
  </si>
  <si>
    <t xml:space="preserve">                           - Gestion des ruptures de contrats et démissions </t>
  </si>
  <si>
    <t xml:space="preserve">                           - Suivi des saisies et oppositions </t>
  </si>
  <si>
    <t>La nature des recettes et le plafond des encaisses sont-ils respectés ?</t>
  </si>
  <si>
    <t xml:space="preserve">Le respect des tarifs est-il vérifié ? </t>
  </si>
  <si>
    <t>La régularisation des recettes auprès de l'agent comptable est-elle effectuée conformément à l'habilitation de régie ?</t>
  </si>
  <si>
    <t>Les contrats éventuellement souscrits auprès des voyagistes font-ils l'objet d'un examen attentif ?
(existence agrément tourisme, respect plafond acompte, absence clause passible de gestion de fait, …)</t>
  </si>
  <si>
    <t>Existe-t-il une procédure de suivi par contrat des crédits alloués et ceux-ci sont-ils régulièrement rapprochés des comptes d'avances et/ou de restes à recouvrer de la comptabilité générale ?</t>
  </si>
  <si>
    <t>La remise des chèques est-elle faite au moins une fois par semaine?</t>
  </si>
  <si>
    <t>Existe-t-il une régie (non temporaire) dans l'établissement ?</t>
  </si>
  <si>
    <t>Le budget initial fait-il l'objet d'une préparation concertée avec les différents acteurs concernés ?</t>
  </si>
  <si>
    <t>Les dépenses avant ordonnancement sont-elles liquidées et mandatées régulièrement (a minima tous les mois)</t>
  </si>
  <si>
    <t xml:space="preserve">  Risque</t>
  </si>
  <si>
    <r>
      <t xml:space="preserve">Dans chaque onglet on trouve  :
- un numéro de question ;
- une synthèse de la réponse en fonction du risque : couleur verte risque maîtrisé, couleur orange risque moyen, couleur rouge risque fort ou très fort ;
- la question en police "normal", "italique et gras" ou "gras" en fonction du niveau de risque ;
- les cases à cocher pour une réponse par oui ou non ;
- une case observations permet de préciser la réponse ou donner la référence d'un document par exemple ;
- une synthèse relative à chaque item.
</t>
    </r>
    <r>
      <rPr>
        <i/>
        <sz val="10"/>
        <rFont val="Arial"/>
        <family val="2"/>
      </rPr>
      <t xml:space="preserve">
</t>
    </r>
    <r>
      <rPr>
        <i/>
        <sz val="9"/>
        <rFont val="Arial"/>
        <family val="2"/>
      </rPr>
      <t>* Espace Reims : délégation académique d'Espac'EPLE, association nationale des agents comptables d'EPLE</t>
    </r>
  </si>
  <si>
    <t>Les conditions de réquisition de l'agent comptable sont-elles connues ?</t>
  </si>
  <si>
    <t>Les intérêts moratoires et l'indemnité forfaitaire sont-ils systématiquement ordonnancés en cas de dépassement des délais de paiement ?</t>
  </si>
  <si>
    <t>Les ventes sont-elles saisies quotidiennement ?</t>
  </si>
  <si>
    <t>Les sorties des biens de l'inventaire sont-elles opérées régulièrement ?</t>
  </si>
  <si>
    <t>Les biens à usage durable, dont la valeur de remplacement représente une charge notable pour l'EPLE sans toutefois excéder 800 € HT, sont-ils physiquement inventoriés (ancien répertoire) ?</t>
  </si>
  <si>
    <t>La comptabilité des stocks est-elle rapprochée de la comptabilité générale ?</t>
  </si>
  <si>
    <t>Les accès aux stocks sont-ils sécurisés ?</t>
  </si>
  <si>
    <t>Les personnes encaissant le  produit de la vente des objets confectionnés sont-elles toutes régisseurs ou mandataires ?</t>
  </si>
  <si>
    <t>Immobilisations</t>
  </si>
  <si>
    <t>Matières d'œuvre et objets confectionnés</t>
  </si>
  <si>
    <t>Existe-t-il un suivi de la réalisation des recettes prévues au budget ?</t>
  </si>
  <si>
    <t>Le stock des matières d'œuvre est-il informatisé ?</t>
  </si>
  <si>
    <t>Les mouvements de stocks et leur valeurs font-ils l'objet d'un suivi formalisé et sont-ils régulièrement mis à jour et ponctuellement contrôlés ?</t>
  </si>
  <si>
    <t>Le stock des denrées alimentaires est-il suivi sur un logiciel dédié ?</t>
  </si>
  <si>
    <t>Les modalités de calcul du prix des objets confectionnés et/ou  des prestations servies sont-elles  fixées par le CA et publiées (affichage) ?</t>
  </si>
  <si>
    <t>Les recettes sont-elles effectuées régulièrement (forfait/ trimestre, ticket &amp; carte prépayée/mois) ?</t>
  </si>
  <si>
    <t>En cas d'utilisation d'un logiciel de gestion des droits d'accès avec carte prépayée, les créances enregistrées sur les cartes sont-elles rapprochées des comptes de clients débiteurs de la comptabilité générale consécutivement à l'émission des ordres de recette ?</t>
  </si>
  <si>
    <t>En cas d'utilisation d'un logiciel de gestion des droits d'accès avec carte prépayée, les avances enregistrées sur les cartes sont-elles rapprochées des comptes d'avances de la comptabilité générale consécutivement à l'émission des ordres de recette ?</t>
  </si>
  <si>
    <r>
      <t xml:space="preserve">Cette version d'ODICé, initiée par le ministère (DAF A3) et, dans l'attente de sa finalisation, </t>
    </r>
    <r>
      <rPr>
        <b/>
        <sz val="10"/>
        <rFont val="Arial"/>
        <family val="2"/>
      </rPr>
      <t>provisoirement remaniée dans le cadre d'un groupe de travail mis en oeuvre par l'académie de Reims (DAF4) en collaboration avec Espace Reims*</t>
    </r>
    <r>
      <rPr>
        <sz val="10"/>
        <rFont val="Arial"/>
        <family val="2"/>
      </rPr>
      <t>, est destinée aux services ordonnateurs.</t>
    </r>
  </si>
  <si>
    <t>Constatation du service fait</t>
  </si>
  <si>
    <t>Les contrats types présentés par les fournisseurs et rédigés dans les formes du droit commercial font-ils l'objet d'un examen attentif dépassant la simple adhésion pour être le fruit d'une négociation dans le cadre du droit administratif ?</t>
  </si>
  <si>
    <t>Les mots de passe sont-ils différents par utilisateur ?</t>
  </si>
  <si>
    <t>L'agent comptable est-il informé régulièrement de la situation des recettes ?</t>
  </si>
  <si>
    <t>En cas d'utilisation d'un logiciel de gestion des droits d'accès avec carte prépayée, les ordres de recette sont-ils émis consécutivement aux consommations ? (et non pas aux encaissements)</t>
  </si>
  <si>
    <t>Les ordres de recette sont-ils émis sans délai en faisant référence aux mandats d'origine et à l'appui des notifications de subventions ?</t>
  </si>
  <si>
    <t>La prise en charge des frais de voyages des accompagnateurs est-elle financée par des ressources autres que les contributions des familles ?</t>
  </si>
  <si>
    <t>L'agent comptable dispose-t-il de tous les éléments nécessaires à la liquidation des recettes ?</t>
  </si>
  <si>
    <t>Aides sociales diverses (fonds sociaux, aides collectivités, caisse de solidarité, ...)</t>
  </si>
  <si>
    <t>Des sauvegardes sur différents supports sont-elles effectuées régulièrement ?</t>
  </si>
  <si>
    <t>Les crédits affectés ne sont-ils ouverts qu'après notification de la subvention  et avant engagement de la dépense ?</t>
  </si>
  <si>
    <t>Les ressources non affectées sont-elles effectives ou justifiées par une notification de subvention ?</t>
  </si>
  <si>
    <t>Existe-t-il un dispositif de traitement des modifications des dossiers de rémunération ayant une incidence sur les payes ?</t>
  </si>
  <si>
    <t>Les virements à l'intérieur d'un service (décisions de l'ordonnateur) sont-ils présentés aux administrateurs ?</t>
  </si>
  <si>
    <t>Le régisseur a-t-il un mandataire ?</t>
  </si>
  <si>
    <t>Le transfert du budget à l'agent comptable est-il accompagné des accusés de réception par les autorités de contrôle ?</t>
  </si>
  <si>
    <t>Le transfert des modifications du budget à l'agent comptable est-il accompagné des justificatifs et des accusés de réception par les autorités de contrôle dans le cas de DBM soumises au vote du conseil d'administration ?</t>
  </si>
  <si>
    <t>La situation des disponibilités est-elle transmise régulièrement au chef d'établissement ?</t>
  </si>
  <si>
    <t>L'agent comptable est-il informé régulièrement de la situation des dépenses engagées ?</t>
  </si>
  <si>
    <t>Les liquidations font-elles l'objet d'un contrôle mutuel (par un agent différent de celui qui a saisi la liquidation ) ?</t>
  </si>
  <si>
    <t>Les factures sont-elles liquidées dans des temps compatibles avec les délais de paiement ?</t>
  </si>
  <si>
    <t>La nature des dépenses et le montant maximum par opération sont-ils respectés ?</t>
  </si>
  <si>
    <t>L'ordonnateur contrôle-t-il régulièrement les dépenses de la régie ?</t>
  </si>
  <si>
    <t>Existe-t-il des fiches de procédures ?</t>
  </si>
  <si>
    <t>Les délégations sont-elles connues des autorités de contrôle ?</t>
  </si>
  <si>
    <t>La procédure et les délais de présentation du budget au conseil d'administration sont-ils respectés ?</t>
  </si>
  <si>
    <t>L'établissement dispose-t-il des tarifs de restauration votés par la collectivité ?</t>
  </si>
  <si>
    <r>
      <t>L'établissement dispose-t-il d'un budget exécutoire au 1</t>
    </r>
    <r>
      <rPr>
        <vertAlign val="superscript"/>
        <sz val="9"/>
        <rFont val="Arial"/>
        <family val="2"/>
      </rPr>
      <t>er</t>
    </r>
    <r>
      <rPr>
        <sz val="9"/>
        <rFont val="Arial"/>
        <family val="2"/>
      </rPr>
      <t xml:space="preserve"> janvier ?</t>
    </r>
  </si>
  <si>
    <t>Le gestionnaire contrôle-t-il régulièrement ou par sondage les livraisons dont il n'assure pas lui-même la réception ?</t>
  </si>
  <si>
    <t>L'ordonnateur est-il informé régulièrement de l'état du recouvrement des créances ?</t>
  </si>
  <si>
    <t>Les tarifs des prestations servies par l'établissement sont-ils soumis au vote du conseil d'administration et affichés ?</t>
  </si>
  <si>
    <t>Les notifications de subventions sont-elles jointes à l'ordre de recette ?</t>
  </si>
  <si>
    <t>L'agent comptable contrôle-t-il régulièrement le stock des valeurs inactives ?</t>
  </si>
  <si>
    <t>La comptabilité auxiliaire des biens immobilisés est-elle rapprochée de la comptabilité générale ?</t>
  </si>
  <si>
    <t>Existe-t-il un suivi des biens mis à disposition de l'EPLE par la collectivité territoriale de rattachement ou par un autre EPLE, ainsi qu'un suivi des biens mis à disposition par l'EPLE ?</t>
  </si>
  <si>
    <t>L'inventaire physique est-il rapproché de l'inventaire "papier" ?</t>
  </si>
  <si>
    <r>
      <t xml:space="preserve">Si des biens incorporels (concessions, brevets, licences, marques, procédés et valeurs) d'une valeur unitaire </t>
    </r>
    <r>
      <rPr>
        <sz val="9"/>
        <rFont val="Calibri"/>
        <family val="2"/>
      </rPr>
      <t>≥</t>
    </r>
    <r>
      <rPr>
        <sz val="9"/>
        <rFont val="Arial"/>
        <family val="2"/>
      </rPr>
      <t xml:space="preserve"> 800 € HT sont acquis, sont-ils immobilisés et ces immobilisations sont-elles traduites en comptabilité budgétaire (service OPC) ?</t>
    </r>
  </si>
  <si>
    <t>L'ordonnateur vise-t-il les ordres de service et les bulletins de fabrication des objets confectionnés ?</t>
  </si>
  <si>
    <t>Les fabrications sont-elles en cohérence avec les approvisionnements ?</t>
  </si>
  <si>
    <t>La sécurité des moyens de règlement est-elle assurée ?</t>
  </si>
  <si>
    <t>L'accès aux stocks est-il sécurisé ?</t>
  </si>
  <si>
    <t>Les risques et charges sont-ils identifiés en vue de constituer une provision ?</t>
  </si>
  <si>
    <t>L'établissement dispose-t-il d'un document de procédure d'achat (règlement de la commande publique) conforme au code des marchés publics ?</t>
  </si>
  <si>
    <t>L'ordonnateur bénéficie-t-il d'une délégation générale du conseil d'administration l'autorisant à signer les contrats de marchés publics dont l'incidence financière est annuelle, dans le respect des crédits ouverts au budget et pour autant que leur montant global n'excède pas les seuils définis par le CMP ?</t>
  </si>
  <si>
    <t>Les coordonnées bancaires des destinataires des règlements sont-elles produites et rapprochées des listes des élèves bénéficiaires des aides financières (bourses et aides sociales) ?</t>
  </si>
  <si>
    <t>La commission consultative est-elle réunie  conformément aux décisions adoptées en CA (composition, périodicité, ...) ?</t>
  </si>
  <si>
    <t>La participation des familles aux financements des sorties et voyages facultatifs fait-elle l'objet d'un vote du CA ?</t>
  </si>
  <si>
    <t>Le suivi réglementaire des taux et barèmes de cotisations sociales est-il assuré ?</t>
  </si>
  <si>
    <t>Les accès et droits sont-ils formalisés et structurés afin de garantir la fiabilité et la sécurisation des données ?</t>
  </si>
  <si>
    <t>Synthèse Organisation</t>
  </si>
  <si>
    <t>Synthèse Budget</t>
  </si>
  <si>
    <t>Synthèse Dépenses</t>
  </si>
  <si>
    <t>Synthèse Recettes</t>
  </si>
  <si>
    <t>Synthèse Opérations spéciales</t>
  </si>
  <si>
    <t>Synthèse Marchés publics</t>
  </si>
  <si>
    <t>Synthèse Aides financières aux élèves</t>
  </si>
  <si>
    <t>Synthèse Voyages scolaires</t>
  </si>
  <si>
    <t>Synthèse Rémunérations</t>
  </si>
  <si>
    <t>ODICé ordo est structuré en 9 items : organisation, budget, dépenses, recettes, opérations spéciales, marchés publics, aides financières aux élèves, voyages scolaires et rémunérations, chacun détaillé dans un onglet.
Un onglet nommé menu général synthétise les résultats qui pourront être agrégés dans ODICé agence comptable.
Dans cet onglet menu général, on retrouve pour chaque item le pourcentage du diagnostic (ratio nombre de réponses sur nombre de questions) ainsi que le pourcentage pondéré de risque relatif. Si le diagnostic est faible (taux de réponse &lt; 75%), le niveau de risque n'est pas pertinent.
Il a été retenu trois niveaux de pondération : 1 = moyen (police normal), 2 = fort (gras italique), 3 = très fort (gras).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</si>
</sst>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2">
    <font>
      <sz val="10"/>
      <name val="Arial"/>
      <family val="2"/>
    </font>
    <font>
      <sz val="16"/>
      <name val="Arial"/>
      <family val="2"/>
    </font>
    <font>
      <b/>
      <sz val="16"/>
      <name val="Arial"/>
      <family val="2"/>
    </font>
    <font>
      <sz val="10"/>
      <color indexed="9"/>
      <name val="Arial"/>
      <family val="2"/>
    </font>
    <font>
      <b/>
      <sz val="22"/>
      <name val="Arial"/>
      <family val="2"/>
    </font>
    <font>
      <b/>
      <sz val="14"/>
      <color indexed="16"/>
      <name val="Arial"/>
      <family val="2"/>
    </font>
    <font>
      <b/>
      <sz val="10"/>
      <name val="Arial"/>
      <family val="2"/>
    </font>
    <font>
      <b/>
      <sz val="10"/>
      <color indexed="9"/>
      <name val="Arial"/>
      <family val="2"/>
    </font>
    <font>
      <b/>
      <sz val="10"/>
      <color indexed="43"/>
      <name val="Arial"/>
      <family val="2"/>
    </font>
    <font>
      <sz val="8"/>
      <name val="Arial"/>
      <family val="2"/>
    </font>
    <font>
      <b/>
      <u val="single"/>
      <sz val="10"/>
      <name val="Arial"/>
      <family val="2"/>
    </font>
    <font>
      <sz val="8"/>
      <color indexed="9"/>
      <name val="Arial"/>
      <family val="2"/>
    </font>
    <font>
      <b/>
      <sz val="8"/>
      <color indexed="10"/>
      <name val="Arial"/>
      <family val="2"/>
    </font>
    <font>
      <b/>
      <sz val="10"/>
      <color indexed="10"/>
      <name val="Arial"/>
      <family val="2"/>
    </font>
    <font>
      <b/>
      <sz val="10"/>
      <color indexed="21"/>
      <name val="Arial"/>
      <family val="2"/>
    </font>
    <font>
      <b/>
      <sz val="9"/>
      <name val="Arial"/>
      <family val="2"/>
    </font>
    <font>
      <sz val="9"/>
      <name val="Arial"/>
      <family val="2"/>
    </font>
    <font>
      <b/>
      <i/>
      <sz val="9"/>
      <name val="Arial"/>
      <family val="2"/>
    </font>
    <font>
      <sz val="10"/>
      <color indexed="10"/>
      <name val="Arial"/>
      <family val="2"/>
    </font>
    <font>
      <b/>
      <sz val="12"/>
      <color indexed="16"/>
      <name val="Arial"/>
      <family val="2"/>
    </font>
    <font>
      <b/>
      <i/>
      <sz val="10"/>
      <name val="Arial"/>
      <family val="2"/>
    </font>
    <font>
      <vertAlign val="superscript"/>
      <sz val="9"/>
      <name val="Arial"/>
      <family val="2"/>
    </font>
    <font>
      <sz val="10"/>
      <color indexed="12"/>
      <name val="Arial"/>
      <family val="2"/>
    </font>
    <font>
      <b/>
      <u val="single"/>
      <sz val="9"/>
      <name val="Arial"/>
      <family val="2"/>
    </font>
    <font>
      <u val="single"/>
      <sz val="9"/>
      <name val="Arial"/>
      <family val="2"/>
    </font>
    <font>
      <i/>
      <sz val="8"/>
      <color indexed="10"/>
      <name val="Arial"/>
      <family val="2"/>
    </font>
    <font>
      <i/>
      <sz val="10"/>
      <name val="Arial"/>
      <family val="2"/>
    </font>
    <font>
      <i/>
      <sz val="9"/>
      <name val="Arial"/>
      <family val="2"/>
    </font>
    <font>
      <b/>
      <sz val="9"/>
      <color indexed="10"/>
      <name val="Arial"/>
      <family val="2"/>
    </font>
    <font>
      <b/>
      <sz val="8"/>
      <color indexed="9"/>
      <name val="Arial"/>
      <family val="2"/>
    </font>
    <font>
      <b/>
      <sz val="15"/>
      <name val="Arial"/>
      <family val="2"/>
    </font>
    <font>
      <sz val="8"/>
      <name val="Segoe UI"/>
      <family val="2"/>
    </font>
    <font>
      <sz val="9"/>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54"/>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9"/>
      <name val="Calibri"/>
      <family val="2"/>
    </font>
    <font>
      <sz val="24"/>
      <color indexed="23"/>
      <name val="Impact"/>
      <family val="2"/>
    </font>
    <font>
      <sz val="60"/>
      <color indexed="23"/>
      <name val="Impact"/>
      <family val="0"/>
    </font>
    <font>
      <vertAlign val="superscript"/>
      <sz val="57"/>
      <color indexed="23"/>
      <name val="Impact"/>
      <family val="0"/>
    </font>
    <font>
      <vertAlign val="subscript"/>
      <sz val="30"/>
      <color indexed="23"/>
      <name val="Impact"/>
      <family val="0"/>
    </font>
    <font>
      <sz val="36"/>
      <color indexed="23"/>
      <name val="Impact"/>
      <family val="0"/>
    </font>
    <font>
      <sz val="110"/>
      <color indexed="23"/>
      <name val="Impact"/>
      <family val="0"/>
    </font>
    <font>
      <vertAlign val="superscript"/>
      <sz val="103"/>
      <color indexed="23"/>
      <name val="Impact"/>
      <family val="0"/>
    </font>
    <font>
      <i/>
      <sz val="23"/>
      <color indexed="9"/>
      <name val="Arial"/>
      <family val="0"/>
    </font>
    <font>
      <i/>
      <sz val="24"/>
      <color indexed="9"/>
      <name val="Arial"/>
      <family val="0"/>
    </font>
    <font>
      <b/>
      <sz val="14"/>
      <color indexed="8"/>
      <name val="Agency FB"/>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sz val="24"/>
      <color theme="1" tint="0.49998000264167786"/>
      <name val="Impact"/>
      <family val="2"/>
    </font>
    <font>
      <b/>
      <sz val="12"/>
      <color rgb="FF8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13"/>
        <bgColor indexed="64"/>
      </patternFill>
    </fill>
    <fill>
      <patternFill patternType="solid">
        <fgColor indexed="22"/>
        <bgColor indexed="64"/>
      </patternFill>
    </fill>
    <fill>
      <patternFill patternType="solid">
        <fgColor rgb="FFB2B2B2"/>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color indexed="8"/>
      </bottom>
    </border>
    <border>
      <left style="thin"/>
      <right style="thin"/>
      <top>
        <color indexed="63"/>
      </top>
      <bottom style="thin"/>
    </border>
    <border>
      <left style="thin"/>
      <right style="thin">
        <color indexed="8"/>
      </right>
      <top>
        <color indexed="63"/>
      </top>
      <bottom style="thin"/>
    </border>
    <border>
      <left>
        <color indexed="63"/>
      </left>
      <right style="thin">
        <color indexed="8"/>
      </right>
      <top style="medium">
        <color indexed="8"/>
      </top>
      <bottom>
        <color indexed="63"/>
      </bottom>
    </border>
    <border>
      <left style="thin"/>
      <right style="thin">
        <color indexed="8"/>
      </right>
      <top>
        <color indexed="63"/>
      </top>
      <bottom>
        <color indexed="63"/>
      </bottom>
    </border>
    <border>
      <left style="thin">
        <color indexed="8"/>
      </left>
      <right>
        <color indexed="63"/>
      </right>
      <top style="medium">
        <color indexed="8"/>
      </top>
      <bottom>
        <color indexed="63"/>
      </bottom>
    </border>
    <border>
      <left style="thin"/>
      <right style="thin"/>
      <top style="medium"/>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9" fillId="30" borderId="0" applyNumberFormat="0" applyBorder="0" applyAlignment="0" applyProtection="0"/>
    <xf numFmtId="0" fontId="0" fillId="0" borderId="0">
      <alignment/>
      <protection/>
    </xf>
    <xf numFmtId="9" fontId="0" fillId="0" borderId="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229">
    <xf numFmtId="0" fontId="0" fillId="0" borderId="0" xfId="0" applyAlignment="1">
      <alignment/>
    </xf>
    <xf numFmtId="0" fontId="1" fillId="0" borderId="0" xfId="0" applyFont="1" applyAlignment="1">
      <alignment vertical="center"/>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 fillId="33" borderId="0" xfId="0" applyFont="1" applyFill="1" applyAlignment="1">
      <alignment vertical="center"/>
    </xf>
    <xf numFmtId="0" fontId="0" fillId="33" borderId="0" xfId="0" applyFill="1" applyAlignment="1">
      <alignment vertical="center"/>
    </xf>
    <xf numFmtId="0" fontId="3" fillId="0" borderId="0" xfId="0" applyFon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Fill="1" applyAlignment="1">
      <alignment vertical="center" wrapText="1"/>
    </xf>
    <xf numFmtId="0" fontId="0" fillId="0" borderId="0" xfId="0" applyFill="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34" borderId="10" xfId="0" applyFont="1" applyFill="1" applyBorder="1" applyAlignment="1" applyProtection="1">
      <alignment horizontal="center" vertical="center"/>
      <protection/>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35" borderId="11"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1" fontId="11" fillId="0" borderId="0" xfId="0" applyNumberFormat="1" applyFont="1" applyAlignment="1" applyProtection="1">
      <alignment vertical="center"/>
      <protection/>
    </xf>
    <xf numFmtId="0" fontId="7" fillId="0" borderId="12" xfId="0" applyFont="1" applyFill="1" applyBorder="1" applyAlignment="1" applyProtection="1">
      <alignment horizontal="center" vertical="center"/>
      <protection/>
    </xf>
    <xf numFmtId="0" fontId="12" fillId="0" borderId="13" xfId="0" applyFont="1" applyBorder="1" applyAlignment="1">
      <alignment vertical="center" wrapText="1"/>
    </xf>
    <xf numFmtId="0" fontId="13" fillId="0" borderId="0" xfId="0" applyFont="1" applyBorder="1" applyAlignment="1">
      <alignment vertical="center" wrapText="1"/>
    </xf>
    <xf numFmtId="0" fontId="7" fillId="0" borderId="14" xfId="0" applyFont="1" applyFill="1" applyBorder="1" applyAlignment="1" applyProtection="1">
      <alignment horizontal="center" vertical="center"/>
      <protection/>
    </xf>
    <xf numFmtId="0" fontId="10" fillId="35" borderId="11" xfId="0" applyFont="1" applyFill="1" applyBorder="1" applyAlignment="1">
      <alignment horizontal="justify" vertical="center" wrapText="1"/>
    </xf>
    <xf numFmtId="0" fontId="0" fillId="0" borderId="15" xfId="0" applyBorder="1" applyAlignment="1" applyProtection="1">
      <alignment vertical="center" wrapText="1"/>
      <protection/>
    </xf>
    <xf numFmtId="0" fontId="14" fillId="0" borderId="12" xfId="0" applyFont="1" applyFill="1" applyBorder="1" applyAlignment="1" applyProtection="1">
      <alignment vertical="center" wrapText="1"/>
      <protection/>
    </xf>
    <xf numFmtId="0" fontId="0" fillId="0" borderId="0" xfId="0" applyFont="1" applyAlignment="1">
      <alignment horizontal="center" vertical="center" wrapText="1"/>
    </xf>
    <xf numFmtId="0" fontId="3" fillId="0" borderId="12" xfId="0" applyFont="1" applyBorder="1" applyAlignment="1" applyProtection="1">
      <alignment vertical="center" wrapText="1"/>
      <protection/>
    </xf>
    <xf numFmtId="0" fontId="6" fillId="0" borderId="0" xfId="0" applyFont="1" applyAlignment="1">
      <alignment horizontal="center" vertical="center" wrapText="1"/>
    </xf>
    <xf numFmtId="0" fontId="0" fillId="0" borderId="12" xfId="0" applyBorder="1" applyAlignment="1" applyProtection="1">
      <alignment vertical="center" wrapText="1"/>
      <protection/>
    </xf>
    <xf numFmtId="0" fontId="0" fillId="0" borderId="0" xfId="0" applyAlignment="1">
      <alignment horizontal="center" vertical="center" wrapText="1"/>
    </xf>
    <xf numFmtId="0" fontId="16" fillId="0" borderId="12" xfId="0" applyFont="1" applyFill="1" applyBorder="1" applyAlignment="1">
      <alignment horizontal="left" vertical="center" wrapText="1"/>
    </xf>
    <xf numFmtId="0" fontId="3" fillId="0" borderId="1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0" xfId="0" applyAlignment="1">
      <alignment horizontal="center" vertical="center"/>
    </xf>
    <xf numFmtId="0" fontId="3" fillId="0" borderId="0" xfId="0" applyFont="1" applyAlignment="1" applyProtection="1">
      <alignment vertical="center" wrapText="1"/>
      <protection/>
    </xf>
    <xf numFmtId="0" fontId="3" fillId="0" borderId="12" xfId="0" applyFont="1" applyBorder="1" applyAlignment="1" applyProtection="1">
      <alignment vertical="center"/>
      <protection/>
    </xf>
    <xf numFmtId="0" fontId="6" fillId="0" borderId="0" xfId="0" applyFont="1" applyAlignment="1">
      <alignment horizontal="center" vertical="center"/>
    </xf>
    <xf numFmtId="0" fontId="17" fillId="0" borderId="12" xfId="0" applyFont="1" applyFill="1" applyBorder="1" applyAlignment="1">
      <alignment horizontal="left" vertical="center" wrapText="1"/>
    </xf>
    <xf numFmtId="0" fontId="10" fillId="35" borderId="15" xfId="0" applyFont="1" applyFill="1" applyBorder="1" applyAlignment="1">
      <alignment horizontal="justify" vertical="center" wrapText="1"/>
    </xf>
    <xf numFmtId="0" fontId="18" fillId="0" borderId="17" xfId="0" applyFont="1" applyBorder="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18"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3" xfId="0" applyBorder="1"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0" fillId="0" borderId="19" xfId="0" applyFont="1" applyBorder="1" applyAlignment="1" applyProtection="1">
      <alignment vertical="center" wrapText="1"/>
      <protection/>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11" xfId="0" applyBorder="1" applyAlignment="1" applyProtection="1">
      <alignment vertical="center" wrapText="1"/>
      <protection/>
    </xf>
    <xf numFmtId="0" fontId="14" fillId="0" borderId="16" xfId="0" applyFont="1" applyFill="1" applyBorder="1" applyAlignment="1" applyProtection="1">
      <alignment vertical="center" wrapText="1"/>
      <protection/>
    </xf>
    <xf numFmtId="0" fontId="14" fillId="0" borderId="0" xfId="0" applyFont="1" applyFill="1" applyBorder="1" applyAlignment="1">
      <alignment vertical="center" wrapText="1"/>
    </xf>
    <xf numFmtId="0" fontId="0" fillId="0" borderId="0" xfId="0" applyNumberFormat="1" applyAlignment="1">
      <alignment vertical="center" wrapText="1"/>
    </xf>
    <xf numFmtId="0" fontId="0" fillId="0" borderId="12" xfId="0" applyBorder="1" applyAlignment="1" applyProtection="1">
      <alignment vertical="center"/>
      <protection/>
    </xf>
    <xf numFmtId="0" fontId="0" fillId="0" borderId="20" xfId="0" applyBorder="1" applyAlignment="1" applyProtection="1">
      <alignment vertical="center" wrapText="1"/>
      <protection/>
    </xf>
    <xf numFmtId="0" fontId="0" fillId="0" borderId="15" xfId="0" applyBorder="1" applyAlignment="1">
      <alignment vertical="center" wrapText="1"/>
    </xf>
    <xf numFmtId="0" fontId="0" fillId="0" borderId="13"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0" xfId="0" applyAlignment="1" applyProtection="1">
      <alignment horizontal="center" vertical="center"/>
      <protection/>
    </xf>
    <xf numFmtId="0" fontId="0" fillId="0" borderId="18" xfId="0" applyFont="1" applyFill="1" applyBorder="1" applyAlignment="1" applyProtection="1">
      <alignment horizontal="left" vertical="center" wrapText="1"/>
      <protection/>
    </xf>
    <xf numFmtId="1" fontId="9" fillId="0" borderId="0" xfId="0" applyNumberFormat="1" applyFont="1" applyAlignment="1" applyProtection="1">
      <alignment vertical="center"/>
      <protection/>
    </xf>
    <xf numFmtId="0" fontId="0" fillId="0" borderId="0" xfId="0" applyBorder="1" applyAlignment="1">
      <alignment vertical="center"/>
    </xf>
    <xf numFmtId="0" fontId="0" fillId="0" borderId="16" xfId="0" applyBorder="1" applyAlignment="1">
      <alignment vertical="center"/>
    </xf>
    <xf numFmtId="0" fontId="7" fillId="34" borderId="22" xfId="0" applyFont="1" applyFill="1" applyBorder="1" applyAlignment="1" applyProtection="1">
      <alignment horizontal="center" vertical="center"/>
      <protection/>
    </xf>
    <xf numFmtId="0" fontId="0" fillId="36" borderId="19" xfId="0" applyFill="1" applyBorder="1" applyAlignment="1" applyProtection="1">
      <alignment vertical="center" wrapText="1"/>
      <protection/>
    </xf>
    <xf numFmtId="0" fontId="15" fillId="0" borderId="12" xfId="0" applyFont="1" applyFill="1" applyBorder="1" applyAlignment="1">
      <alignment horizontal="left" vertical="center" wrapText="1"/>
    </xf>
    <xf numFmtId="0" fontId="0" fillId="0" borderId="0" xfId="0" applyFont="1" applyAlignment="1">
      <alignment horizontal="center" vertical="center"/>
    </xf>
    <xf numFmtId="0" fontId="4" fillId="0" borderId="0" xfId="0" applyFont="1" applyFill="1" applyBorder="1" applyAlignment="1">
      <alignment horizontal="left"/>
    </xf>
    <xf numFmtId="0" fontId="7" fillId="34" borderId="23" xfId="0" applyFont="1" applyFill="1" applyBorder="1" applyAlignment="1" applyProtection="1">
      <alignment horizontal="center" vertical="center"/>
      <protection/>
    </xf>
    <xf numFmtId="0" fontId="7" fillId="34" borderId="24" xfId="0" applyFont="1" applyFill="1" applyBorder="1" applyAlignment="1" applyProtection="1">
      <alignment horizontal="center" vertical="center"/>
      <protection/>
    </xf>
    <xf numFmtId="0" fontId="0" fillId="0" borderId="13" xfId="0" applyBorder="1" applyAlignment="1">
      <alignment/>
    </xf>
    <xf numFmtId="0" fontId="0" fillId="0" borderId="12" xfId="0" applyBorder="1" applyAlignment="1">
      <alignment/>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0" fillId="0" borderId="12" xfId="0" applyBorder="1" applyAlignment="1">
      <alignment vertical="center"/>
    </xf>
    <xf numFmtId="0" fontId="0" fillId="0" borderId="15" xfId="0" applyBorder="1" applyAlignment="1">
      <alignment vertical="center"/>
    </xf>
    <xf numFmtId="0" fontId="25" fillId="0" borderId="15" xfId="0" applyFont="1" applyBorder="1" applyAlignment="1" applyProtection="1">
      <alignment vertical="center" wrapText="1"/>
      <protection/>
    </xf>
    <xf numFmtId="0" fontId="0" fillId="0" borderId="14" xfId="0" applyBorder="1" applyAlignment="1">
      <alignment vertical="center"/>
    </xf>
    <xf numFmtId="0" fontId="16" fillId="0" borderId="13" xfId="0" applyFont="1" applyBorder="1" applyAlignment="1">
      <alignment horizontal="left" vertical="center" wrapText="1"/>
    </xf>
    <xf numFmtId="0" fontId="0" fillId="0" borderId="14" xfId="0" applyBorder="1" applyAlignment="1" applyProtection="1">
      <alignment vertical="center" wrapText="1"/>
      <protection/>
    </xf>
    <xf numFmtId="0" fontId="20" fillId="0" borderId="0" xfId="0" applyFont="1" applyAlignment="1">
      <alignment horizontal="center" vertical="center" wrapText="1"/>
    </xf>
    <xf numFmtId="0" fontId="20" fillId="0" borderId="0" xfId="0" applyFont="1" applyAlignment="1">
      <alignment horizontal="center" vertical="center"/>
    </xf>
    <xf numFmtId="0" fontId="0" fillId="0" borderId="0" xfId="0" applyNumberFormat="1" applyAlignment="1">
      <alignment horizontal="center" vertical="center" wrapText="1"/>
    </xf>
    <xf numFmtId="0" fontId="17" fillId="0" borderId="25" xfId="0" applyFont="1" applyBorder="1" applyAlignment="1">
      <alignment horizontal="left" vertical="center"/>
    </xf>
    <xf numFmtId="0" fontId="0" fillId="0" borderId="13"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18" fillId="0" borderId="0" xfId="0" applyFont="1" applyBorder="1" applyAlignment="1">
      <alignment vertical="center" wrapText="1"/>
    </xf>
    <xf numFmtId="0" fontId="0" fillId="0" borderId="0" xfId="0" applyNumberFormat="1" applyFont="1" applyAlignment="1">
      <alignment vertical="center" wrapText="1"/>
    </xf>
    <xf numFmtId="0" fontId="0" fillId="0" borderId="26" xfId="0" applyBorder="1" applyAlignment="1" applyProtection="1">
      <alignment vertical="center" wrapText="1"/>
      <protection/>
    </xf>
    <xf numFmtId="0" fontId="0" fillId="0" borderId="27" xfId="0" applyBorder="1" applyAlignment="1" applyProtection="1">
      <alignment vertical="center" wrapText="1"/>
      <protection/>
    </xf>
    <xf numFmtId="0" fontId="0" fillId="37" borderId="0" xfId="0" applyFill="1" applyAlignment="1">
      <alignment/>
    </xf>
    <xf numFmtId="0" fontId="0" fillId="37" borderId="0" xfId="0" applyFill="1" applyAlignment="1">
      <alignment/>
    </xf>
    <xf numFmtId="0" fontId="16" fillId="0" borderId="25" xfId="0" applyFont="1" applyBorder="1" applyAlignment="1">
      <alignment horizontal="left" vertical="center" wrapText="1"/>
    </xf>
    <xf numFmtId="0" fontId="17" fillId="0" borderId="25" xfId="0" applyFont="1" applyBorder="1" applyAlignment="1">
      <alignment horizontal="left" vertical="center" wrapText="1"/>
    </xf>
    <xf numFmtId="0" fontId="15" fillId="0" borderId="25"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27" fillId="0" borderId="25" xfId="0" applyFont="1" applyFill="1" applyBorder="1" applyAlignment="1">
      <alignment horizontal="left" wrapText="1"/>
    </xf>
    <xf numFmtId="1" fontId="29" fillId="0" borderId="0" xfId="0" applyNumberFormat="1" applyFont="1" applyAlignment="1" applyProtection="1">
      <alignment vertical="center"/>
      <protection/>
    </xf>
    <xf numFmtId="0" fontId="17" fillId="0" borderId="25" xfId="0" applyFont="1" applyFill="1" applyBorder="1" applyAlignment="1">
      <alignment horizontal="left" vertical="center" wrapText="1"/>
    </xf>
    <xf numFmtId="0" fontId="12" fillId="0" borderId="13" xfId="0" applyFont="1" applyBorder="1" applyAlignment="1">
      <alignment horizontal="left" vertical="center" wrapText="1"/>
    </xf>
    <xf numFmtId="0" fontId="15" fillId="0" borderId="25" xfId="0" applyFont="1" applyBorder="1" applyAlignment="1">
      <alignment horizontal="left" vertical="center" wrapText="1"/>
    </xf>
    <xf numFmtId="0" fontId="18" fillId="0" borderId="15" xfId="0" applyFont="1" applyBorder="1" applyAlignment="1" applyProtection="1">
      <alignment vertical="center" wrapText="1"/>
      <protection/>
    </xf>
    <xf numFmtId="0" fontId="10" fillId="35" borderId="12" xfId="0" applyFont="1" applyFill="1" applyBorder="1" applyAlignment="1">
      <alignment horizontal="justify" vertical="center" wrapText="1"/>
    </xf>
    <xf numFmtId="0" fontId="7" fillId="0" borderId="28" xfId="0" applyFont="1" applyFill="1" applyBorder="1" applyAlignment="1" applyProtection="1">
      <alignment horizontal="center" vertical="center"/>
      <protection/>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28" xfId="0" applyFont="1" applyBorder="1" applyAlignment="1" applyProtection="1">
      <alignment vertical="center" wrapText="1"/>
      <protection/>
    </xf>
    <xf numFmtId="0" fontId="0" fillId="0" borderId="28" xfId="0" applyBorder="1" applyAlignment="1" applyProtection="1">
      <alignment vertical="center"/>
      <protection/>
    </xf>
    <xf numFmtId="0" fontId="0" fillId="0" borderId="14" xfId="0" applyBorder="1" applyAlignment="1" applyProtection="1">
      <alignment vertical="center"/>
      <protection/>
    </xf>
    <xf numFmtId="0" fontId="10" fillId="38" borderId="25" xfId="0" applyFont="1" applyFill="1" applyBorder="1" applyAlignment="1">
      <alignment horizontal="left" wrapText="1"/>
    </xf>
    <xf numFmtId="0" fontId="16" fillId="0" borderId="29" xfId="0" applyFont="1" applyFill="1" applyBorder="1" applyAlignment="1">
      <alignment horizontal="left" vertical="center" wrapText="1"/>
    </xf>
    <xf numFmtId="0" fontId="6" fillId="0" borderId="19"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0" fontId="6" fillId="0" borderId="0" xfId="0" applyFont="1" applyFill="1" applyAlignment="1">
      <alignment vertical="center"/>
    </xf>
    <xf numFmtId="0" fontId="0" fillId="37" borderId="0" xfId="0" applyFill="1" applyBorder="1" applyAlignment="1">
      <alignment/>
    </xf>
    <xf numFmtId="0" fontId="16" fillId="0" borderId="14" xfId="0" applyFont="1" applyFill="1" applyBorder="1" applyAlignment="1" applyProtection="1">
      <alignment horizontal="left" vertical="center" wrapText="1"/>
      <protection/>
    </xf>
    <xf numFmtId="0" fontId="16" fillId="0" borderId="14" xfId="0" applyFont="1" applyFill="1" applyBorder="1" applyAlignment="1">
      <alignment horizontal="left" vertical="center" wrapText="1"/>
    </xf>
    <xf numFmtId="0" fontId="0" fillId="0" borderId="0" xfId="0" applyAlignment="1">
      <alignment horizontal="right" vertical="center" indent="1"/>
    </xf>
    <xf numFmtId="0" fontId="30" fillId="0" borderId="0" xfId="51" applyFont="1" applyFill="1" applyAlignment="1">
      <alignment horizontal="center" vertical="top" wrapText="1"/>
      <protection/>
    </xf>
    <xf numFmtId="10" fontId="30" fillId="33" borderId="0" xfId="51" applyNumberFormat="1" applyFont="1" applyFill="1" applyAlignment="1">
      <alignment horizontal="right" vertical="center" wrapText="1" indent="1"/>
      <protection/>
    </xf>
    <xf numFmtId="10" fontId="30" fillId="0" borderId="0" xfId="51" applyNumberFormat="1" applyFont="1" applyFill="1" applyAlignment="1">
      <alignment horizontal="right" vertical="center" wrapText="1" indent="1"/>
      <protection/>
    </xf>
    <xf numFmtId="10" fontId="30" fillId="0" borderId="0" xfId="0" applyNumberFormat="1" applyFont="1" applyFill="1" applyAlignment="1">
      <alignment horizontal="right" vertical="center" indent="1"/>
    </xf>
    <xf numFmtId="10" fontId="30" fillId="33" borderId="0" xfId="0" applyNumberFormat="1" applyFont="1" applyFill="1" applyAlignment="1">
      <alignment horizontal="right" vertical="center" indent="1"/>
    </xf>
    <xf numFmtId="10" fontId="30" fillId="0" borderId="0" xfId="0" applyNumberFormat="1" applyFont="1" applyAlignment="1">
      <alignment horizontal="right" vertical="center" indent="1"/>
    </xf>
    <xf numFmtId="10" fontId="2" fillId="0" borderId="0" xfId="0" applyNumberFormat="1" applyFont="1" applyBorder="1" applyAlignment="1">
      <alignment horizontal="right" vertical="center" indent="1"/>
    </xf>
    <xf numFmtId="0" fontId="0" fillId="0" borderId="28" xfId="0" applyBorder="1" applyAlignment="1" applyProtection="1">
      <alignment vertical="center" wrapText="1"/>
      <protection/>
    </xf>
    <xf numFmtId="0" fontId="17" fillId="0" borderId="30" xfId="0" applyFont="1" applyBorder="1" applyAlignment="1">
      <alignment horizontal="left" vertical="center" wrapText="1"/>
    </xf>
    <xf numFmtId="0" fontId="16" fillId="0" borderId="12" xfId="0" applyFont="1" applyFill="1" applyBorder="1" applyAlignment="1">
      <alignment horizontal="left" vertical="center"/>
    </xf>
    <xf numFmtId="0" fontId="16" fillId="0" borderId="12" xfId="0" applyFont="1" applyBorder="1" applyAlignment="1">
      <alignment horizontal="left" vertical="center" wrapText="1"/>
    </xf>
    <xf numFmtId="0" fontId="17" fillId="0" borderId="12" xfId="0" applyFont="1" applyBorder="1" applyAlignment="1">
      <alignment horizontal="left" vertical="center" wrapText="1"/>
    </xf>
    <xf numFmtId="0" fontId="15" fillId="0" borderId="12"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0" fillId="35" borderId="31" xfId="0" applyFont="1" applyFill="1" applyBorder="1" applyAlignment="1">
      <alignment horizontal="left" vertical="center" wrapText="1"/>
    </xf>
    <xf numFmtId="0" fontId="17" fillId="0" borderId="14"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35" borderId="15" xfId="0" applyFont="1" applyFill="1" applyBorder="1" applyAlignment="1">
      <alignment horizontal="left" vertical="center" wrapText="1"/>
    </xf>
    <xf numFmtId="0" fontId="15" fillId="0" borderId="25" xfId="0" applyFont="1" applyFill="1" applyBorder="1" applyAlignment="1">
      <alignment horizontal="left" vertical="center"/>
    </xf>
    <xf numFmtId="0" fontId="15" fillId="0" borderId="25" xfId="0" applyFont="1" applyBorder="1" applyAlignment="1">
      <alignment horizontal="left" vertical="center"/>
    </xf>
    <xf numFmtId="0" fontId="16" fillId="0" borderId="25" xfId="0" applyFont="1" applyBorder="1" applyAlignment="1">
      <alignment horizontal="left" vertical="center"/>
    </xf>
    <xf numFmtId="0" fontId="15" fillId="0" borderId="14" xfId="0" applyFont="1" applyFill="1" applyBorder="1" applyAlignment="1">
      <alignment horizontal="left" vertical="center" wrapText="1"/>
    </xf>
    <xf numFmtId="0" fontId="0" fillId="0" borderId="0" xfId="0"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5" fillId="0" borderId="14" xfId="0" applyFont="1" applyBorder="1" applyAlignment="1">
      <alignment horizontal="left" vertical="center" wrapText="1"/>
    </xf>
    <xf numFmtId="0" fontId="23" fillId="35" borderId="15" xfId="0" applyFont="1" applyFill="1" applyBorder="1" applyAlignment="1">
      <alignment horizontal="left" vertical="center" wrapText="1"/>
    </xf>
    <xf numFmtId="0" fontId="15" fillId="0" borderId="32" xfId="0" applyFont="1" applyBorder="1" applyAlignment="1">
      <alignment horizontal="left" vertical="center" wrapText="1"/>
    </xf>
    <xf numFmtId="0" fontId="16" fillId="0" borderId="29" xfId="0" applyFont="1" applyBorder="1" applyAlignment="1">
      <alignment horizontal="left" vertical="center" wrapText="1"/>
    </xf>
    <xf numFmtId="0" fontId="10" fillId="35" borderId="11" xfId="0" applyFont="1" applyFill="1" applyBorder="1" applyAlignment="1">
      <alignment horizontal="left" vertical="center" wrapText="1"/>
    </xf>
    <xf numFmtId="0" fontId="15" fillId="0" borderId="13" xfId="0" applyFont="1" applyBorder="1" applyAlignment="1">
      <alignment horizontal="left" vertical="center" wrapText="1"/>
    </xf>
    <xf numFmtId="0" fontId="17" fillId="0" borderId="13" xfId="0" applyFont="1" applyBorder="1" applyAlignment="1">
      <alignment horizontal="left" vertical="center" wrapText="1"/>
    </xf>
    <xf numFmtId="0" fontId="16" fillId="0" borderId="21" xfId="0" applyFont="1" applyBorder="1" applyAlignment="1">
      <alignment horizontal="left" vertical="center" wrapText="1"/>
    </xf>
    <xf numFmtId="0" fontId="10" fillId="35" borderId="33" xfId="0" applyFont="1" applyFill="1" applyBorder="1" applyAlignment="1">
      <alignment horizontal="left" vertical="center" wrapText="1"/>
    </xf>
    <xf numFmtId="0" fontId="10" fillId="38" borderId="34" xfId="0" applyFont="1" applyFill="1" applyBorder="1" applyAlignment="1">
      <alignment horizontal="left"/>
    </xf>
    <xf numFmtId="1" fontId="79" fillId="0" borderId="0" xfId="0" applyNumberFormat="1" applyFont="1" applyAlignment="1" applyProtection="1">
      <alignment vertical="center"/>
      <protection/>
    </xf>
    <xf numFmtId="0" fontId="0" fillId="0" borderId="35" xfId="0" applyFill="1" applyBorder="1" applyAlignment="1">
      <alignment horizontal="left" wrapText="1" indent="1"/>
    </xf>
    <xf numFmtId="0" fontId="0" fillId="0" borderId="25" xfId="0" applyFill="1" applyBorder="1" applyAlignment="1">
      <alignment horizontal="left" vertical="center" wrapText="1" indent="1"/>
    </xf>
    <xf numFmtId="0" fontId="0" fillId="0" borderId="29" xfId="0" applyFill="1" applyBorder="1" applyAlignment="1">
      <alignment horizontal="left" vertical="top" wrapText="1" indent="1"/>
    </xf>
    <xf numFmtId="0" fontId="10" fillId="35" borderId="33" xfId="0" applyFont="1" applyFill="1" applyBorder="1" applyAlignment="1">
      <alignment horizontal="left" wrapText="1"/>
    </xf>
    <xf numFmtId="0" fontId="10" fillId="35" borderId="13" xfId="0" applyFont="1" applyFill="1" applyBorder="1" applyAlignment="1">
      <alignment horizontal="left" wrapText="1"/>
    </xf>
    <xf numFmtId="0" fontId="10" fillId="35" borderId="15" xfId="0" applyFont="1" applyFill="1" applyBorder="1" applyAlignment="1">
      <alignment horizontal="left" wrapText="1"/>
    </xf>
    <xf numFmtId="0" fontId="10" fillId="35" borderId="12" xfId="0" applyFont="1" applyFill="1" applyBorder="1" applyAlignment="1">
      <alignment horizontal="left" wrapText="1"/>
    </xf>
    <xf numFmtId="0" fontId="16" fillId="0" borderId="12"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0" fillId="0" borderId="0" xfId="0" applyNumberFormat="1" applyAlignment="1" applyProtection="1">
      <alignment horizontal="center" vertical="center" wrapText="1"/>
      <protection locked="0"/>
    </xf>
    <xf numFmtId="0" fontId="27" fillId="0" borderId="12"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0" fillId="0" borderId="0" xfId="0" applyNumberFormat="1" applyAlignment="1" applyProtection="1">
      <alignment vertical="center" wrapText="1"/>
      <protection locked="0"/>
    </xf>
    <xf numFmtId="0" fontId="0" fillId="0" borderId="0" xfId="0" applyNumberFormat="1" applyFont="1" applyAlignment="1" applyProtection="1">
      <alignment vertical="center" wrapText="1"/>
      <protection locked="0"/>
    </xf>
    <xf numFmtId="0" fontId="16" fillId="0" borderId="16" xfId="0" applyFont="1" applyBorder="1" applyAlignment="1" applyProtection="1">
      <alignment horizontal="left" vertical="top" wrapText="1"/>
      <protection locked="0"/>
    </xf>
    <xf numFmtId="0" fontId="0" fillId="0" borderId="12" xfId="0" applyFont="1" applyBorder="1" applyAlignment="1" applyProtection="1">
      <alignment horizontal="left" vertical="center" wrapText="1"/>
      <protection locked="0"/>
    </xf>
    <xf numFmtId="0" fontId="16" fillId="0" borderId="37" xfId="0" applyFont="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NumberFormat="1" applyAlignment="1" applyProtection="1">
      <alignment vertical="center" wrapText="1"/>
      <protection/>
    </xf>
    <xf numFmtId="0" fontId="0" fillId="0" borderId="0" xfId="0"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9" fillId="0" borderId="0" xfId="0" applyFont="1" applyFill="1" applyAlignment="1" applyProtection="1">
      <alignment horizontal="center" vertical="center" wrapText="1"/>
      <protection/>
    </xf>
    <xf numFmtId="0" fontId="13" fillId="0" borderId="0" xfId="0" applyFont="1" applyBorder="1" applyAlignment="1" applyProtection="1">
      <alignment vertical="center" wrapText="1"/>
      <protection/>
    </xf>
    <xf numFmtId="0" fontId="0" fillId="0" borderId="0" xfId="0" applyAlignment="1" applyProtection="1">
      <alignment/>
      <protection/>
    </xf>
    <xf numFmtId="0" fontId="10" fillId="38" borderId="32" xfId="0" applyFont="1" applyFill="1" applyBorder="1" applyAlignment="1">
      <alignment horizontal="left" wrapText="1"/>
    </xf>
    <xf numFmtId="0" fontId="0" fillId="0" borderId="35" xfId="0" applyFill="1" applyBorder="1" applyAlignment="1">
      <alignment horizontal="center"/>
    </xf>
    <xf numFmtId="0" fontId="0" fillId="0" borderId="25" xfId="0" applyFill="1" applyBorder="1" applyAlignment="1">
      <alignment horizontal="center"/>
    </xf>
    <xf numFmtId="0" fontId="0" fillId="0" borderId="29" xfId="0" applyFill="1" applyBorder="1" applyAlignment="1">
      <alignment horizontal="center"/>
    </xf>
    <xf numFmtId="0" fontId="2" fillId="0" borderId="0" xfId="0" applyFont="1" applyBorder="1" applyAlignment="1">
      <alignment horizontal="right"/>
    </xf>
    <xf numFmtId="0" fontId="80" fillId="0" borderId="0" xfId="0" applyFont="1" applyAlignment="1">
      <alignment vertical="center"/>
    </xf>
    <xf numFmtId="0" fontId="2" fillId="0" borderId="0" xfId="0" applyFont="1" applyBorder="1" applyAlignment="1" applyProtection="1">
      <alignment horizontal="left" vertical="center"/>
      <protection locked="0"/>
    </xf>
    <xf numFmtId="10" fontId="0" fillId="0" borderId="38" xfId="0" applyNumberFormat="1" applyFont="1" applyBorder="1" applyAlignment="1" applyProtection="1">
      <alignment horizontal="center" vertical="center"/>
      <protection/>
    </xf>
    <xf numFmtId="0" fontId="0" fillId="36" borderId="19" xfId="0" applyFill="1" applyBorder="1" applyAlignment="1" applyProtection="1">
      <alignment horizontal="center" vertical="center" wrapText="1"/>
      <protection/>
    </xf>
    <xf numFmtId="10" fontId="6" fillId="0" borderId="19" xfId="0" applyNumberFormat="1" applyFont="1" applyFill="1" applyBorder="1" applyAlignment="1" applyProtection="1">
      <alignment horizontal="center" vertical="center"/>
      <protection/>
    </xf>
    <xf numFmtId="0" fontId="6" fillId="0" borderId="0" xfId="0" applyFont="1" applyBorder="1" applyAlignment="1">
      <alignment horizontal="left" vertical="center" wrapText="1"/>
    </xf>
    <xf numFmtId="0" fontId="19" fillId="33" borderId="10" xfId="0" applyFont="1" applyFill="1" applyBorder="1" applyAlignment="1" applyProtection="1">
      <alignment horizontal="center" vertical="center" wrapText="1"/>
      <protection/>
    </xf>
    <xf numFmtId="0" fontId="0" fillId="39" borderId="18"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Fill="1" applyBorder="1" applyAlignment="1" applyProtection="1">
      <alignment horizontal="center" vertical="center" wrapText="1"/>
      <protection/>
    </xf>
    <xf numFmtId="0" fontId="0" fillId="0" borderId="21" xfId="0" applyBorder="1" applyAlignment="1" applyProtection="1">
      <alignment horizontal="center" vertical="center"/>
      <protection/>
    </xf>
    <xf numFmtId="0" fontId="0" fillId="36" borderId="19" xfId="0" applyFill="1" applyBorder="1" applyAlignment="1" applyProtection="1">
      <alignment horizontal="center" vertical="center"/>
      <protection/>
    </xf>
    <xf numFmtId="10" fontId="6" fillId="40" borderId="19"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81" fillId="41" borderId="10" xfId="0" applyFont="1" applyFill="1" applyBorder="1" applyAlignment="1" applyProtection="1">
      <alignment horizontal="center" vertical="center" wrapText="1"/>
      <protection/>
    </xf>
    <xf numFmtId="0" fontId="81" fillId="42" borderId="10" xfId="0" applyFont="1" applyFill="1" applyBorder="1" applyAlignment="1" applyProtection="1">
      <alignment horizontal="center" vertical="center" wrapText="1"/>
      <protection/>
    </xf>
    <xf numFmtId="10" fontId="0" fillId="0" borderId="38" xfId="0" applyNumberFormat="1"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AUTODIAG"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1">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ont>
        <b val="0"/>
        <color indexed="63"/>
      </font>
      <fill>
        <patternFill patternType="solid">
          <fgColor indexed="33"/>
          <bgColor indexed="1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ont>
        <b val="0"/>
        <color indexed="63"/>
      </font>
      <fill>
        <patternFill patternType="solid">
          <fgColor indexed="33"/>
          <bgColor indexed="10"/>
        </patternFill>
      </fill>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fill>
        <patternFill>
          <bgColor rgb="FFFFFF99"/>
        </patternFill>
      </fill>
    </dxf>
    <dxf>
      <font>
        <color theme="0" tint="-0.3499799966812134"/>
      </font>
      <fill>
        <patternFill>
          <bgColor rgb="FFFFFF99"/>
        </patternFill>
      </fill>
    </dxf>
    <dxf>
      <font>
        <color theme="0" tint="-0.3499799966812134"/>
      </font>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patternType="solid">
          <fgColor indexed="33"/>
          <bgColor indexed="10"/>
        </patternFill>
      </fill>
    </dxf>
    <dxf>
      <fill>
        <patternFill patternType="solid">
          <fgColor indexed="13"/>
          <bgColor rgb="FFFF9900"/>
        </patternFill>
      </fill>
    </dxf>
    <dxf>
      <fill>
        <patternFill>
          <bgColor rgb="FF00FF00"/>
        </patternFill>
      </fill>
    </dxf>
    <dxf>
      <fill>
        <patternFill patternType="solid">
          <fgColor indexed="33"/>
          <bgColor indexed="1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ont>
        <b val="0"/>
        <color indexed="63"/>
      </font>
      <fill>
        <patternFill patternType="solid">
          <fgColor indexed="33"/>
          <bgColor indexed="10"/>
        </patternFill>
      </fill>
    </dxf>
    <dxf>
      <font>
        <b val="0"/>
        <color indexed="9"/>
      </font>
      <fill>
        <patternFill patternType="solid">
          <fgColor indexed="45"/>
          <bgColor indexed="47"/>
        </patternFill>
      </fill>
    </dxf>
    <dxf>
      <fill>
        <patternFill>
          <bgColor rgb="FFFF9900"/>
        </patternFill>
      </fill>
    </dxf>
    <dxf>
      <fill>
        <patternFill>
          <bgColor rgb="FF00FF00"/>
        </patternFill>
      </fill>
    </dxf>
    <dxf>
      <font>
        <color rgb="FFFF0000"/>
      </font>
    </dxf>
    <dxf>
      <fill>
        <patternFill>
          <bgColor rgb="FF00FF00"/>
        </patternFill>
      </fill>
    </dxf>
    <dxf>
      <fill>
        <patternFill>
          <bgColor rgb="FFFF0000"/>
        </patternFill>
      </fill>
    </dxf>
    <dxf>
      <font>
        <color rgb="FFFF0000"/>
      </font>
    </dxf>
    <dxf>
      <font>
        <b/>
        <i val="0"/>
        <color rgb="FFFF0000"/>
      </font>
    </dxf>
    <dxf>
      <font>
        <b/>
        <i val="0"/>
        <color rgb="FFFF0000"/>
      </font>
    </dxf>
    <dxf>
      <font>
        <b val="0"/>
        <color rgb="FF000000"/>
      </font>
      <fill>
        <patternFill patternType="solid">
          <fgColor rgb="FFFF3399"/>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BFB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Organisation!A1" /><Relationship Id="rId3" Type="http://schemas.openxmlformats.org/officeDocument/2006/relationships/hyperlink" Target="#Budget!A1" /><Relationship Id="rId4" Type="http://schemas.openxmlformats.org/officeDocument/2006/relationships/hyperlink" Target="#D&#233;penses!A1" /><Relationship Id="rId5" Type="http://schemas.openxmlformats.org/officeDocument/2006/relationships/hyperlink" Target="#Recettes!A1" /><Relationship Id="rId6" Type="http://schemas.openxmlformats.org/officeDocument/2006/relationships/hyperlink" Target="#'op&#233;rations sp&#233;ciales'!A1" /><Relationship Id="rId7" Type="http://schemas.openxmlformats.org/officeDocument/2006/relationships/hyperlink" Target="#'march&#233;s publics'!A1" /><Relationship Id="rId8" Type="http://schemas.openxmlformats.org/officeDocument/2006/relationships/hyperlink" Target="#'aides financi&#232;res aux &#233;l&#232;ves'!A1" /><Relationship Id="rId9" Type="http://schemas.openxmlformats.org/officeDocument/2006/relationships/hyperlink" Target="#'voyages scolaires'!A1" /><Relationship Id="rId10" Type="http://schemas.openxmlformats.org/officeDocument/2006/relationships/hyperlink" Target="#'voyages scolaires'!A1" /><Relationship Id="rId11" Type="http://schemas.openxmlformats.org/officeDocument/2006/relationships/hyperlink" Target="#r&#233;mun&#233;ra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7677150</xdr:colOff>
      <xdr:row>3</xdr:row>
      <xdr:rowOff>609600</xdr:rowOff>
    </xdr:from>
    <xdr:to>
      <xdr:col>3</xdr:col>
      <xdr:colOff>8934450</xdr:colOff>
      <xdr:row>3</xdr:row>
      <xdr:rowOff>1504950</xdr:rowOff>
    </xdr:to>
    <xdr:sp fLocksText="0">
      <xdr:nvSpPr>
        <xdr:cNvPr id="1" name="ZoneTexte 10"/>
        <xdr:cNvSpPr txBox="1">
          <a:spLocks noChangeArrowheads="1"/>
        </xdr:cNvSpPr>
      </xdr:nvSpPr>
      <xdr:spPr>
        <a:xfrm>
          <a:off x="9677400" y="3524250"/>
          <a:ext cx="1257300" cy="895350"/>
        </a:xfrm>
        <a:prstGeom prst="rect">
          <a:avLst/>
        </a:prstGeom>
        <a:solidFill>
          <a:srgbClr val="B2B2B2"/>
        </a:solid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3</xdr:col>
      <xdr:colOff>4572000</xdr:colOff>
      <xdr:row>1</xdr:row>
      <xdr:rowOff>0</xdr:rowOff>
    </xdr:from>
    <xdr:to>
      <xdr:col>3</xdr:col>
      <xdr:colOff>5343525</xdr:colOff>
      <xdr:row>1</xdr:row>
      <xdr:rowOff>847725</xdr:rowOff>
    </xdr:to>
    <xdr:pic>
      <xdr:nvPicPr>
        <xdr:cNvPr id="2" name="Picture 110"/>
        <xdr:cNvPicPr preferRelativeResize="1">
          <a:picLocks noChangeAspect="1"/>
        </xdr:cNvPicPr>
      </xdr:nvPicPr>
      <xdr:blipFill>
        <a:blip r:embed="rId1"/>
        <a:srcRect l="37500" t="4054" r="-2017" b="27288"/>
        <a:stretch>
          <a:fillRect/>
        </a:stretch>
      </xdr:blipFill>
      <xdr:spPr>
        <a:xfrm>
          <a:off x="6572250" y="57150"/>
          <a:ext cx="781050" cy="847725"/>
        </a:xfrm>
        <a:prstGeom prst="rect">
          <a:avLst/>
        </a:prstGeom>
        <a:noFill/>
        <a:ln w="9525" cmpd="sng">
          <a:noFill/>
        </a:ln>
      </xdr:spPr>
    </xdr:pic>
    <xdr:clientData/>
  </xdr:twoCellAnchor>
  <xdr:twoCellAnchor editAs="oneCell">
    <xdr:from>
      <xdr:col>1</xdr:col>
      <xdr:colOff>152400</xdr:colOff>
      <xdr:row>3</xdr:row>
      <xdr:rowOff>742950</xdr:rowOff>
    </xdr:from>
    <xdr:to>
      <xdr:col>1</xdr:col>
      <xdr:colOff>1781175</xdr:colOff>
      <xdr:row>3</xdr:row>
      <xdr:rowOff>1247775</xdr:rowOff>
    </xdr:to>
    <xdr:pic>
      <xdr:nvPicPr>
        <xdr:cNvPr id="3" name="Image 8"/>
        <xdr:cNvPicPr preferRelativeResize="1">
          <a:picLocks noChangeAspect="1"/>
        </xdr:cNvPicPr>
      </xdr:nvPicPr>
      <xdr:blipFill>
        <a:blip r:embed="rId2"/>
        <a:stretch>
          <a:fillRect/>
        </a:stretch>
      </xdr:blipFill>
      <xdr:spPr>
        <a:xfrm>
          <a:off x="200025" y="3657600"/>
          <a:ext cx="1628775" cy="504825"/>
        </a:xfrm>
        <a:prstGeom prst="rect">
          <a:avLst/>
        </a:prstGeom>
        <a:noFill/>
        <a:ln w="9525" cmpd="sng">
          <a:noFill/>
        </a:ln>
      </xdr:spPr>
    </xdr:pic>
    <xdr:clientData/>
  </xdr:twoCellAnchor>
  <xdr:twoCellAnchor editAs="oneCell">
    <xdr:from>
      <xdr:col>1</xdr:col>
      <xdr:colOff>323850</xdr:colOff>
      <xdr:row>1</xdr:row>
      <xdr:rowOff>571500</xdr:rowOff>
    </xdr:from>
    <xdr:to>
      <xdr:col>1</xdr:col>
      <xdr:colOff>1552575</xdr:colOff>
      <xdr:row>2</xdr:row>
      <xdr:rowOff>400050</xdr:rowOff>
    </xdr:to>
    <xdr:pic>
      <xdr:nvPicPr>
        <xdr:cNvPr id="4" name="Image 1"/>
        <xdr:cNvPicPr preferRelativeResize="1">
          <a:picLocks noChangeAspect="1"/>
        </xdr:cNvPicPr>
      </xdr:nvPicPr>
      <xdr:blipFill>
        <a:blip r:embed="rId3"/>
        <a:stretch>
          <a:fillRect/>
        </a:stretch>
      </xdr:blipFill>
      <xdr:spPr>
        <a:xfrm>
          <a:off x="371475" y="628650"/>
          <a:ext cx="1228725" cy="1257300"/>
        </a:xfrm>
        <a:prstGeom prst="rect">
          <a:avLst/>
        </a:prstGeom>
        <a:noFill/>
        <a:ln w="9525" cmpd="sng">
          <a:noFill/>
        </a:ln>
      </xdr:spPr>
    </xdr:pic>
    <xdr:clientData/>
  </xdr:twoCellAnchor>
  <xdr:twoCellAnchor editAs="oneCell">
    <xdr:from>
      <xdr:col>1</xdr:col>
      <xdr:colOff>333375</xdr:colOff>
      <xdr:row>2</xdr:row>
      <xdr:rowOff>819150</xdr:rowOff>
    </xdr:from>
    <xdr:to>
      <xdr:col>1</xdr:col>
      <xdr:colOff>1590675</xdr:colOff>
      <xdr:row>3</xdr:row>
      <xdr:rowOff>304800</xdr:rowOff>
    </xdr:to>
    <xdr:pic>
      <xdr:nvPicPr>
        <xdr:cNvPr id="5" name="Image 10"/>
        <xdr:cNvPicPr preferRelativeResize="1">
          <a:picLocks noChangeAspect="1"/>
        </xdr:cNvPicPr>
      </xdr:nvPicPr>
      <xdr:blipFill>
        <a:blip r:embed="rId4"/>
        <a:stretch>
          <a:fillRect/>
        </a:stretch>
      </xdr:blipFill>
      <xdr:spPr>
        <a:xfrm>
          <a:off x="381000" y="2305050"/>
          <a:ext cx="1257300" cy="914400"/>
        </a:xfrm>
        <a:prstGeom prst="rect">
          <a:avLst/>
        </a:prstGeom>
        <a:noFill/>
        <a:ln w="9525" cmpd="sng">
          <a:noFill/>
        </a:ln>
      </xdr:spPr>
    </xdr:pic>
    <xdr:clientData/>
  </xdr:twoCellAnchor>
  <xdr:twoCellAnchor>
    <xdr:from>
      <xdr:col>3</xdr:col>
      <xdr:colOff>3771900</xdr:colOff>
      <xdr:row>1</xdr:row>
      <xdr:rowOff>152400</xdr:rowOff>
    </xdr:from>
    <xdr:to>
      <xdr:col>3</xdr:col>
      <xdr:colOff>4895850</xdr:colOff>
      <xdr:row>2</xdr:row>
      <xdr:rowOff>0</xdr:rowOff>
    </xdr:to>
    <xdr:sp fLocksText="0">
      <xdr:nvSpPr>
        <xdr:cNvPr id="6" name="Text 94"/>
        <xdr:cNvSpPr txBox="1">
          <a:spLocks noChangeArrowheads="1"/>
        </xdr:cNvSpPr>
      </xdr:nvSpPr>
      <xdr:spPr>
        <a:xfrm>
          <a:off x="5772150" y="209550"/>
          <a:ext cx="1123950" cy="1276350"/>
        </a:xfrm>
        <a:prstGeom prst="rect">
          <a:avLst/>
        </a:prstGeom>
        <a:noFill/>
        <a:ln w="9525" cmpd="sng">
          <a:noFill/>
        </a:ln>
      </xdr:spPr>
      <xdr:txBody>
        <a:bodyPr vertOverflow="clip" wrap="square" lIns="0" tIns="0" rIns="0" bIns="0"/>
        <a:p>
          <a:pPr algn="l">
            <a:defRPr/>
          </a:pPr>
          <a:r>
            <a:rPr lang="en-US" cap="none" sz="6000" b="0" i="0" u="none" baseline="0">
              <a:solidFill>
                <a:srgbClr val="808080"/>
              </a:solidFill>
              <a:latin typeface="Impact"/>
              <a:ea typeface="Impact"/>
              <a:cs typeface="Impact"/>
            </a:rPr>
            <a:t>O</a:t>
          </a:r>
          <a:r>
            <a:rPr lang="en-US" cap="none" sz="5700" b="0" i="0" u="none" baseline="30000">
              <a:solidFill>
                <a:srgbClr val="808080"/>
              </a:solidFill>
              <a:latin typeface="Impact"/>
              <a:ea typeface="Impact"/>
              <a:cs typeface="Impact"/>
            </a:rPr>
            <a:t>DIC</a:t>
          </a:r>
        </a:p>
      </xdr:txBody>
    </xdr:sp>
    <xdr:clientData/>
  </xdr:twoCellAnchor>
  <xdr:twoCellAnchor>
    <xdr:from>
      <xdr:col>3</xdr:col>
      <xdr:colOff>4191000</xdr:colOff>
      <xdr:row>1</xdr:row>
      <xdr:rowOff>447675</xdr:rowOff>
    </xdr:from>
    <xdr:to>
      <xdr:col>3</xdr:col>
      <xdr:colOff>4705350</xdr:colOff>
      <xdr:row>2</xdr:row>
      <xdr:rowOff>0</xdr:rowOff>
    </xdr:to>
    <xdr:sp fLocksText="0">
      <xdr:nvSpPr>
        <xdr:cNvPr id="7" name="Text 94"/>
        <xdr:cNvSpPr txBox="1">
          <a:spLocks noChangeArrowheads="1"/>
        </xdr:cNvSpPr>
      </xdr:nvSpPr>
      <xdr:spPr>
        <a:xfrm>
          <a:off x="6191250" y="504825"/>
          <a:ext cx="514350" cy="981075"/>
        </a:xfrm>
        <a:prstGeom prst="rect">
          <a:avLst/>
        </a:prstGeom>
        <a:noFill/>
        <a:ln w="9525" cmpd="sng">
          <a:noFill/>
        </a:ln>
      </xdr:spPr>
      <xdr:txBody>
        <a:bodyPr vertOverflow="clip" wrap="square" lIns="0" tIns="0" rIns="0" bIns="0"/>
        <a:p>
          <a:pPr algn="l">
            <a:defRPr/>
          </a:pPr>
          <a:r>
            <a:rPr lang="en-US" cap="none" sz="3000" b="0" i="0" u="none" baseline="-25000">
              <a:solidFill>
                <a:srgbClr val="808080"/>
              </a:solidFill>
            </a:rPr>
            <a:t>RDO</a:t>
          </a:r>
        </a:p>
      </xdr:txBody>
    </xdr:sp>
    <xdr:clientData/>
  </xdr:twoCellAnchor>
  <xdr:twoCellAnchor editAs="oneCell">
    <xdr:from>
      <xdr:col>3</xdr:col>
      <xdr:colOff>8220075</xdr:colOff>
      <xdr:row>3</xdr:row>
      <xdr:rowOff>1200150</xdr:rowOff>
    </xdr:from>
    <xdr:to>
      <xdr:col>3</xdr:col>
      <xdr:colOff>8439150</xdr:colOff>
      <xdr:row>3</xdr:row>
      <xdr:rowOff>1485900</xdr:rowOff>
    </xdr:to>
    <xdr:pic>
      <xdr:nvPicPr>
        <xdr:cNvPr id="8" name="Image 11" descr="click odicé.jpg"/>
        <xdr:cNvPicPr preferRelativeResize="1">
          <a:picLocks noChangeAspect="1"/>
        </xdr:cNvPicPr>
      </xdr:nvPicPr>
      <xdr:blipFill>
        <a:blip r:embed="rId5"/>
        <a:stretch>
          <a:fillRect/>
        </a:stretch>
      </xdr:blipFill>
      <xdr:spPr>
        <a:xfrm>
          <a:off x="10220325" y="4114800"/>
          <a:ext cx="219075" cy="285750"/>
        </a:xfrm>
        <a:prstGeom prst="rect">
          <a:avLst/>
        </a:prstGeom>
        <a:noFill/>
        <a:ln w="9525" cmpd="sng">
          <a:noFill/>
        </a:ln>
      </xdr:spPr>
    </xdr:pic>
    <xdr:clientData fPrintsWithSheet="0"/>
  </xdr:twoCellAnchor>
  <xdr:twoCellAnchor>
    <xdr:from>
      <xdr:col>3</xdr:col>
      <xdr:colOff>7829550</xdr:colOff>
      <xdr:row>3</xdr:row>
      <xdr:rowOff>723900</xdr:rowOff>
    </xdr:from>
    <xdr:to>
      <xdr:col>3</xdr:col>
      <xdr:colOff>8782050</xdr:colOff>
      <xdr:row>3</xdr:row>
      <xdr:rowOff>1200150</xdr:rowOff>
    </xdr:to>
    <xdr:pic>
      <xdr:nvPicPr>
        <xdr:cNvPr id="9" name="LancerDiag"/>
        <xdr:cNvPicPr preferRelativeResize="1">
          <a:picLocks noChangeAspect="1"/>
        </xdr:cNvPicPr>
      </xdr:nvPicPr>
      <xdr:blipFill>
        <a:blip r:embed="rId6"/>
        <a:stretch>
          <a:fillRect/>
        </a:stretch>
      </xdr:blipFill>
      <xdr:spPr>
        <a:xfrm>
          <a:off x="9829800" y="3638550"/>
          <a:ext cx="952500" cy="476250"/>
        </a:xfrm>
        <a:prstGeom prst="rect">
          <a:avLst/>
        </a:prstGeom>
        <a:solidFill>
          <a:srgbClr val="FFFFFF"/>
        </a:solidFill>
        <a:ln w="1"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323850</xdr:colOff>
      <xdr:row>31</xdr:row>
      <xdr:rowOff>238125</xdr:rowOff>
    </xdr:to>
    <xdr:grpSp>
      <xdr:nvGrpSpPr>
        <xdr:cNvPr id="1" name="Group 93"/>
        <xdr:cNvGrpSpPr>
          <a:grpSpLocks/>
        </xdr:cNvGrpSpPr>
      </xdr:nvGrpSpPr>
      <xdr:grpSpPr>
        <a:xfrm>
          <a:off x="9525" y="0"/>
          <a:ext cx="10420350" cy="7429500"/>
          <a:chOff x="650" y="-20"/>
          <a:chExt cx="14486" cy="10426"/>
        </a:xfrm>
        <a:solidFill>
          <a:srgbClr val="FFFFFF"/>
        </a:solidFill>
      </xdr:grpSpPr>
      <xdr:pic>
        <xdr:nvPicPr>
          <xdr:cNvPr id="2" name="Picture 110"/>
          <xdr:cNvPicPr preferRelativeResize="1">
            <a:picLocks noChangeAspect="1"/>
          </xdr:cNvPicPr>
        </xdr:nvPicPr>
        <xdr:blipFill>
          <a:blip r:embed="rId1"/>
          <a:srcRect l="37500" t="4054" r="-2017" b="27288"/>
          <a:stretch>
            <a:fillRect/>
          </a:stretch>
        </xdr:blipFill>
        <xdr:spPr>
          <a:xfrm>
            <a:off x="12579" y="-20"/>
            <a:ext cx="1974" cy="2414"/>
          </a:xfrm>
          <a:prstGeom prst="rect">
            <a:avLst/>
          </a:prstGeom>
          <a:noFill/>
          <a:ln w="9525" cmpd="sng">
            <a:noFill/>
          </a:ln>
        </xdr:spPr>
      </xdr:pic>
      <xdr:sp>
        <xdr:nvSpPr>
          <xdr:cNvPr id="3" name="Text 94"/>
          <xdr:cNvSpPr txBox="1">
            <a:spLocks noChangeArrowheads="1"/>
          </xdr:cNvSpPr>
        </xdr:nvSpPr>
        <xdr:spPr>
          <a:xfrm>
            <a:off x="8795" y="363"/>
            <a:ext cx="4462" cy="2372"/>
          </a:xfrm>
          <a:prstGeom prst="rect">
            <a:avLst/>
          </a:prstGeom>
          <a:noFill/>
          <a:ln w="9525" cmpd="sng">
            <a:noFill/>
          </a:ln>
        </xdr:spPr>
        <xdr:txBody>
          <a:bodyPr vertOverflow="clip" wrap="square" lIns="0" tIns="0" rIns="0" bIns="0"/>
          <a:p>
            <a:pPr algn="r">
              <a:defRPr/>
            </a:pPr>
            <a:r>
              <a:rPr lang="en-US" cap="none" sz="11000" b="0" i="0" u="none" baseline="0">
                <a:solidFill>
                  <a:srgbClr val="808080"/>
                </a:solidFill>
                <a:latin typeface="Impact"/>
                <a:ea typeface="Impact"/>
                <a:cs typeface="Impact"/>
              </a:rPr>
              <a:t>O</a:t>
            </a:r>
            <a:r>
              <a:rPr lang="en-US" cap="none" sz="10300" b="0" i="0" u="none" baseline="30000">
                <a:solidFill>
                  <a:srgbClr val="808080"/>
                </a:solidFill>
                <a:latin typeface="Impact"/>
                <a:ea typeface="Impact"/>
                <a:cs typeface="Impact"/>
              </a:rPr>
              <a:t>DIC</a:t>
            </a:r>
          </a:p>
        </xdr:txBody>
      </xdr:sp>
      <xdr:sp>
        <xdr:nvSpPr>
          <xdr:cNvPr id="4" name="Text 95"/>
          <xdr:cNvSpPr txBox="1">
            <a:spLocks noChangeArrowheads="1"/>
          </xdr:cNvSpPr>
        </xdr:nvSpPr>
        <xdr:spPr>
          <a:xfrm>
            <a:off x="650" y="2777"/>
            <a:ext cx="14486" cy="753"/>
          </a:xfrm>
          <a:prstGeom prst="rect">
            <a:avLst/>
          </a:prstGeom>
          <a:gradFill rotWithShape="1">
            <a:gsLst>
              <a:gs pos="0">
                <a:srgbClr val="C0C0C0"/>
              </a:gs>
              <a:gs pos="100000">
                <a:srgbClr val="000000"/>
              </a:gs>
            </a:gsLst>
            <a:lin ang="2700000" scaled="1"/>
          </a:gradFill>
          <a:ln w="9525" cmpd="sng">
            <a:noFill/>
          </a:ln>
        </xdr:spPr>
        <xdr:txBody>
          <a:bodyPr vertOverflow="clip" wrap="square" lIns="0" tIns="0" rIns="0" bIns="0" anchor="ctr"/>
          <a:p>
            <a:pPr algn="ctr">
              <a:defRPr/>
            </a:pPr>
            <a:r>
              <a:rPr lang="en-US" cap="none" sz="2300" b="0" i="1" u="none" baseline="0">
                <a:solidFill>
                  <a:srgbClr val="FFFFFF"/>
                </a:solidFill>
                <a:latin typeface="Arial"/>
                <a:ea typeface="Arial"/>
                <a:cs typeface="Arial"/>
              </a:rPr>
              <a:t>O u t i l  D i a g n o s t i c  I n t e r n e  C o m p t a b l e  e n  E p l e  </a:t>
            </a:r>
            <a:r>
              <a:rPr lang="en-US" cap="none" sz="2400" b="0" i="1" u="none" baseline="0">
                <a:solidFill>
                  <a:srgbClr val="FFFFFF"/>
                </a:solidFill>
                <a:latin typeface="Arial"/>
                <a:ea typeface="Arial"/>
                <a:cs typeface="Arial"/>
              </a:rPr>
              <a:t> </a:t>
            </a:r>
          </a:p>
        </xdr:txBody>
      </xdr:sp>
      <xdr:grpSp>
        <xdr:nvGrpSpPr>
          <xdr:cNvPr id="5" name="Group 96"/>
          <xdr:cNvGrpSpPr>
            <a:grpSpLocks/>
          </xdr:cNvGrpSpPr>
        </xdr:nvGrpSpPr>
        <xdr:grpSpPr>
          <a:xfrm>
            <a:off x="650" y="3754"/>
            <a:ext cx="2064" cy="1298"/>
            <a:chOff x="650" y="3755"/>
            <a:chExt cx="2063" cy="1297"/>
          </a:xfrm>
          <a:solidFill>
            <a:srgbClr val="FFFFFF"/>
          </a:solidFill>
        </xdr:grpSpPr>
        <xdr:sp>
          <xdr:nvSpPr>
            <xdr:cNvPr id="6" name="Forme automatique 97"/>
            <xdr:cNvSpPr>
              <a:spLocks/>
            </xdr:cNvSpPr>
          </xdr:nvSpPr>
          <xdr:spPr>
            <a:xfrm rot="10800000">
              <a:off x="651" y="3756"/>
              <a:ext cx="2062" cy="1296"/>
            </a:xfrm>
            <a:prstGeom prst="triangle">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Forme automatique 98"/>
            <xdr:cNvSpPr>
              <a:spLocks/>
            </xdr:cNvSpPr>
          </xdr:nvSpPr>
          <xdr:spPr>
            <a:xfrm rot="10800000">
              <a:off x="972" y="3756"/>
              <a:ext cx="1429" cy="898"/>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orme automatique 99"/>
            <xdr:cNvSpPr>
              <a:spLocks/>
            </xdr:cNvSpPr>
          </xdr:nvSpPr>
          <xdr:spPr>
            <a:xfrm rot="10800000">
              <a:off x="1258" y="3770"/>
              <a:ext cx="874" cy="548"/>
            </a:xfrm>
            <a:prstGeom prst="triangle">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9" name="Group 100"/>
          <xdr:cNvGrpSpPr>
            <a:grpSpLocks/>
          </xdr:cNvGrpSpPr>
        </xdr:nvGrpSpPr>
        <xdr:grpSpPr>
          <a:xfrm>
            <a:off x="3087" y="3765"/>
            <a:ext cx="2169" cy="1293"/>
            <a:chOff x="3086" y="3764"/>
            <a:chExt cx="2170" cy="1294"/>
          </a:xfrm>
          <a:solidFill>
            <a:srgbClr val="FFFFFF"/>
          </a:solidFill>
        </xdr:grpSpPr>
        <xdr:sp>
          <xdr:nvSpPr>
            <xdr:cNvPr id="10" name="Forme automatique 101"/>
            <xdr:cNvSpPr>
              <a:spLocks/>
            </xdr:cNvSpPr>
          </xdr:nvSpPr>
          <xdr:spPr>
            <a:xfrm rot="10800000">
              <a:off x="3087" y="3769"/>
              <a:ext cx="2169" cy="1290"/>
            </a:xfrm>
            <a:prstGeom prst="triangle">
              <a:avLst/>
            </a:prstGeom>
            <a:solidFill>
              <a:srgbClr val="DC23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orme automatique 102"/>
            <xdr:cNvSpPr>
              <a:spLocks/>
            </xdr:cNvSpPr>
          </xdr:nvSpPr>
          <xdr:spPr>
            <a:xfrm rot="10800000">
              <a:off x="3429" y="3766"/>
              <a:ext cx="1502" cy="895"/>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orme automatique 103"/>
            <xdr:cNvSpPr>
              <a:spLocks/>
            </xdr:cNvSpPr>
          </xdr:nvSpPr>
          <xdr:spPr>
            <a:xfrm rot="10800000">
              <a:off x="3725" y="3775"/>
              <a:ext cx="922" cy="548"/>
            </a:xfrm>
            <a:prstGeom prst="triangle">
              <a:avLst/>
            </a:prstGeom>
            <a:solidFill>
              <a:srgbClr val="DC2300"/>
            </a:solid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13" name="Group 104"/>
          <xdr:cNvGrpSpPr>
            <a:grpSpLocks/>
          </xdr:cNvGrpSpPr>
        </xdr:nvGrpSpPr>
        <xdr:grpSpPr>
          <a:xfrm>
            <a:off x="1722" y="621"/>
            <a:ext cx="2466" cy="1895"/>
            <a:chOff x="1721" y="620"/>
            <a:chExt cx="2466" cy="1895"/>
          </a:xfrm>
          <a:solidFill>
            <a:srgbClr val="FFFFFF"/>
          </a:solidFill>
        </xdr:grpSpPr>
        <xdr:sp>
          <xdr:nvSpPr>
            <xdr:cNvPr id="14" name="Forme automatique 105"/>
            <xdr:cNvSpPr>
              <a:spLocks/>
            </xdr:cNvSpPr>
          </xdr:nvSpPr>
          <xdr:spPr>
            <a:xfrm>
              <a:off x="1721" y="620"/>
              <a:ext cx="2465" cy="1889"/>
            </a:xfrm>
            <a:prstGeom prst="triangle">
              <a:avLst/>
            </a:prstGeom>
            <a:solidFill>
              <a:srgbClr val="00AE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orme automatique 106"/>
            <xdr:cNvSpPr>
              <a:spLocks/>
            </xdr:cNvSpPr>
          </xdr:nvSpPr>
          <xdr:spPr>
            <a:xfrm>
              <a:off x="2089" y="1202"/>
              <a:ext cx="1707" cy="1311"/>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orme automatique 107"/>
            <xdr:cNvSpPr>
              <a:spLocks/>
            </xdr:cNvSpPr>
          </xdr:nvSpPr>
          <xdr:spPr>
            <a:xfrm>
              <a:off x="2413" y="1697"/>
              <a:ext cx="1047" cy="803"/>
            </a:xfrm>
            <a:prstGeom prst="triangle">
              <a:avLst/>
            </a:prstGeom>
            <a:solidFill>
              <a:srgbClr val="00AE00"/>
            </a:solidFill>
            <a:ln w="9525" cmpd="sng">
              <a:noFill/>
            </a:ln>
          </xdr:spPr>
          <xdr:txBody>
            <a:bodyPr vertOverflow="clip" wrap="square"/>
            <a:p>
              <a:pPr algn="l">
                <a:defRPr/>
              </a:pPr>
              <a:r>
                <a:rPr lang="en-US" cap="none" u="none" baseline="0">
                  <a:latin typeface="Arial"/>
                  <a:ea typeface="Arial"/>
                  <a:cs typeface="Arial"/>
                </a:rPr>
                <a:t/>
              </a:r>
            </a:p>
          </xdr:txBody>
        </xdr:sp>
      </xdr:grpSp>
      <xdr:pic>
        <xdr:nvPicPr>
          <xdr:cNvPr id="17" name="Picture 108"/>
          <xdr:cNvPicPr preferRelativeResize="1">
            <a:picLocks noChangeAspect="1"/>
          </xdr:cNvPicPr>
        </xdr:nvPicPr>
        <xdr:blipFill>
          <a:blip r:embed="rId1"/>
          <a:srcRect l="37500" r="-2017" b="27288"/>
          <a:stretch>
            <a:fillRect/>
          </a:stretch>
        </xdr:blipFill>
        <xdr:spPr>
          <a:xfrm>
            <a:off x="2754" y="7450"/>
            <a:ext cx="1612" cy="2140"/>
          </a:xfrm>
          <a:prstGeom prst="rect">
            <a:avLst/>
          </a:prstGeom>
          <a:noFill/>
          <a:ln w="9525" cmpd="sng">
            <a:noFill/>
          </a:ln>
        </xdr:spPr>
      </xdr:pic>
      <xdr:sp>
        <xdr:nvSpPr>
          <xdr:cNvPr id="18" name="Text 109"/>
          <xdr:cNvSpPr txBox="1">
            <a:spLocks noChangeArrowheads="1"/>
          </xdr:cNvSpPr>
        </xdr:nvSpPr>
        <xdr:spPr>
          <a:xfrm>
            <a:off x="744" y="8175"/>
            <a:ext cx="2093" cy="2231"/>
          </a:xfrm>
          <a:prstGeom prst="rect">
            <a:avLst/>
          </a:prstGeom>
          <a:noFill/>
          <a:ln w="9525" cmpd="sng">
            <a:noFill/>
          </a:ln>
        </xdr:spPr>
        <xdr:txBody>
          <a:bodyPr vertOverflow="clip" wrap="square" lIns="20160" tIns="20160" rIns="20160" bIns="20160"/>
          <a:p>
            <a:pPr algn="r">
              <a:defRPr/>
            </a:pPr>
            <a:r>
              <a:rPr lang="en-US" cap="none" sz="1400" b="1" i="0" u="none" baseline="0">
                <a:solidFill>
                  <a:srgbClr val="000000"/>
                </a:solidFill>
                <a:latin typeface="Agency FB"/>
                <a:ea typeface="Agency FB"/>
                <a:cs typeface="Agency FB"/>
              </a:rPr>
              <a:t>ministère
</a:t>
            </a:r>
            <a:r>
              <a:rPr lang="en-US" cap="none" sz="1400" b="1" i="0" u="none" baseline="0">
                <a:solidFill>
                  <a:srgbClr val="000000"/>
                </a:solidFill>
                <a:latin typeface="Agency FB"/>
                <a:ea typeface="Agency FB"/>
                <a:cs typeface="Agency FB"/>
              </a:rPr>
              <a:t>éducation
</a:t>
            </a:r>
            <a:r>
              <a:rPr lang="en-US" cap="none" sz="1400" b="1" i="0" u="none" baseline="0">
                <a:solidFill>
                  <a:srgbClr val="000000"/>
                </a:solidFill>
                <a:latin typeface="Agency FB"/>
                <a:ea typeface="Agency FB"/>
                <a:cs typeface="Agency FB"/>
              </a:rPr>
              <a:t>nationale
</a:t>
            </a:r>
          </a:p>
        </xdr:txBody>
      </xdr:sp>
    </xdr:grpSp>
    <xdr:clientData/>
  </xdr:twoCellAnchor>
  <xdr:twoCellAnchor>
    <xdr:from>
      <xdr:col>1</xdr:col>
      <xdr:colOff>0</xdr:colOff>
      <xdr:row>21</xdr:row>
      <xdr:rowOff>28575</xdr:rowOff>
    </xdr:from>
    <xdr:to>
      <xdr:col>1</xdr:col>
      <xdr:colOff>266700</xdr:colOff>
      <xdr:row>22</xdr:row>
      <xdr:rowOff>57150</xdr:rowOff>
    </xdr:to>
    <xdr:grpSp>
      <xdr:nvGrpSpPr>
        <xdr:cNvPr id="19" name="Group 143"/>
        <xdr:cNvGrpSpPr>
          <a:grpSpLocks/>
        </xdr:cNvGrpSpPr>
      </xdr:nvGrpSpPr>
      <xdr:grpSpPr>
        <a:xfrm>
          <a:off x="3609975" y="4486275"/>
          <a:ext cx="266700" cy="314325"/>
          <a:chOff x="6014" y="6608"/>
          <a:chExt cx="442" cy="451"/>
        </a:xfrm>
        <a:solidFill>
          <a:srgbClr val="FFFFFF"/>
        </a:solidFill>
      </xdr:grpSpPr>
      <xdr:sp macro="[0]!Module1.AllerAOrganisation">
        <xdr:nvSpPr>
          <xdr:cNvPr id="20"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21"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22"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22</xdr:row>
      <xdr:rowOff>28575</xdr:rowOff>
    </xdr:from>
    <xdr:to>
      <xdr:col>1</xdr:col>
      <xdr:colOff>266700</xdr:colOff>
      <xdr:row>23</xdr:row>
      <xdr:rowOff>57150</xdr:rowOff>
    </xdr:to>
    <xdr:grpSp>
      <xdr:nvGrpSpPr>
        <xdr:cNvPr id="23" name="Group 147"/>
        <xdr:cNvGrpSpPr>
          <a:grpSpLocks/>
        </xdr:cNvGrpSpPr>
      </xdr:nvGrpSpPr>
      <xdr:grpSpPr>
        <a:xfrm>
          <a:off x="3609975" y="4772025"/>
          <a:ext cx="266700" cy="314325"/>
          <a:chOff x="6014" y="7012"/>
          <a:chExt cx="442" cy="451"/>
        </a:xfrm>
        <a:solidFill>
          <a:srgbClr val="FFFFFF"/>
        </a:solidFill>
      </xdr:grpSpPr>
      <xdr:sp macro="[0]!Module1.AllerABudget">
        <xdr:nvSpPr>
          <xdr:cNvPr id="2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2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2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22</xdr:row>
      <xdr:rowOff>28575</xdr:rowOff>
    </xdr:from>
    <xdr:to>
      <xdr:col>1</xdr:col>
      <xdr:colOff>266700</xdr:colOff>
      <xdr:row>23</xdr:row>
      <xdr:rowOff>57150</xdr:rowOff>
    </xdr:to>
    <xdr:grpSp>
      <xdr:nvGrpSpPr>
        <xdr:cNvPr id="27" name="Group 143"/>
        <xdr:cNvGrpSpPr>
          <a:grpSpLocks/>
        </xdr:cNvGrpSpPr>
      </xdr:nvGrpSpPr>
      <xdr:grpSpPr>
        <a:xfrm>
          <a:off x="3609975" y="4772025"/>
          <a:ext cx="266700" cy="314325"/>
          <a:chOff x="6014" y="6608"/>
          <a:chExt cx="442" cy="451"/>
        </a:xfrm>
        <a:solidFill>
          <a:srgbClr val="FFFFFF"/>
        </a:solidFill>
      </xdr:grpSpPr>
      <xdr:sp macro="[0]!Module1.AllerAOrganisation">
        <xdr:nvSpPr>
          <xdr:cNvPr id="28"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29"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30"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23</xdr:row>
      <xdr:rowOff>28575</xdr:rowOff>
    </xdr:from>
    <xdr:to>
      <xdr:col>1</xdr:col>
      <xdr:colOff>266700</xdr:colOff>
      <xdr:row>24</xdr:row>
      <xdr:rowOff>57150</xdr:rowOff>
    </xdr:to>
    <xdr:grpSp>
      <xdr:nvGrpSpPr>
        <xdr:cNvPr id="31" name="Group 147"/>
        <xdr:cNvGrpSpPr>
          <a:grpSpLocks/>
        </xdr:cNvGrpSpPr>
      </xdr:nvGrpSpPr>
      <xdr:grpSpPr>
        <a:xfrm>
          <a:off x="3609975" y="5057775"/>
          <a:ext cx="266700" cy="314325"/>
          <a:chOff x="6014" y="7012"/>
          <a:chExt cx="442" cy="451"/>
        </a:xfrm>
        <a:solidFill>
          <a:srgbClr val="FFFFFF"/>
        </a:solidFill>
      </xdr:grpSpPr>
      <xdr:sp macro="[0]!Module1.AllerABudget">
        <xdr:nvSpPr>
          <xdr:cNvPr id="3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3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3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23</xdr:row>
      <xdr:rowOff>28575</xdr:rowOff>
    </xdr:from>
    <xdr:to>
      <xdr:col>1</xdr:col>
      <xdr:colOff>266700</xdr:colOff>
      <xdr:row>24</xdr:row>
      <xdr:rowOff>57150</xdr:rowOff>
    </xdr:to>
    <xdr:grpSp>
      <xdr:nvGrpSpPr>
        <xdr:cNvPr id="35" name="Group 147"/>
        <xdr:cNvGrpSpPr>
          <a:grpSpLocks/>
        </xdr:cNvGrpSpPr>
      </xdr:nvGrpSpPr>
      <xdr:grpSpPr>
        <a:xfrm>
          <a:off x="3609975" y="5057775"/>
          <a:ext cx="266700" cy="314325"/>
          <a:chOff x="6014" y="7012"/>
          <a:chExt cx="442" cy="451"/>
        </a:xfrm>
        <a:solidFill>
          <a:srgbClr val="FFFFFF"/>
        </a:solidFill>
      </xdr:grpSpPr>
      <xdr:sp macro="[0]!Module1.AllerABudget">
        <xdr:nvSpPr>
          <xdr:cNvPr id="36"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37"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38"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23</xdr:row>
      <xdr:rowOff>28575</xdr:rowOff>
    </xdr:from>
    <xdr:to>
      <xdr:col>1</xdr:col>
      <xdr:colOff>266700</xdr:colOff>
      <xdr:row>24</xdr:row>
      <xdr:rowOff>57150</xdr:rowOff>
    </xdr:to>
    <xdr:grpSp>
      <xdr:nvGrpSpPr>
        <xdr:cNvPr id="39" name="Group 143"/>
        <xdr:cNvGrpSpPr>
          <a:grpSpLocks/>
        </xdr:cNvGrpSpPr>
      </xdr:nvGrpSpPr>
      <xdr:grpSpPr>
        <a:xfrm>
          <a:off x="3609975" y="5057775"/>
          <a:ext cx="266700" cy="314325"/>
          <a:chOff x="6014" y="6608"/>
          <a:chExt cx="442" cy="451"/>
        </a:xfrm>
        <a:solidFill>
          <a:srgbClr val="FFFFFF"/>
        </a:solidFill>
      </xdr:grpSpPr>
      <xdr:sp macro="[0]!Module1.AllerAOrganisation">
        <xdr:nvSpPr>
          <xdr:cNvPr id="40"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41"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42"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43" name="Group 147"/>
        <xdr:cNvGrpSpPr>
          <a:grpSpLocks/>
        </xdr:cNvGrpSpPr>
      </xdr:nvGrpSpPr>
      <xdr:grpSpPr>
        <a:xfrm>
          <a:off x="3609975" y="5343525"/>
          <a:ext cx="266700" cy="314325"/>
          <a:chOff x="6014" y="7012"/>
          <a:chExt cx="442" cy="451"/>
        </a:xfrm>
        <a:solidFill>
          <a:srgbClr val="FFFFFF"/>
        </a:solidFill>
      </xdr:grpSpPr>
      <xdr:sp macro="[0]!Module1.AllerABudget">
        <xdr:nvSpPr>
          <xdr:cNvPr id="4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4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4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47" name="Group 147"/>
        <xdr:cNvGrpSpPr>
          <a:grpSpLocks/>
        </xdr:cNvGrpSpPr>
      </xdr:nvGrpSpPr>
      <xdr:grpSpPr>
        <a:xfrm>
          <a:off x="3609975" y="5343525"/>
          <a:ext cx="266700" cy="314325"/>
          <a:chOff x="6014" y="7012"/>
          <a:chExt cx="442" cy="451"/>
        </a:xfrm>
        <a:solidFill>
          <a:srgbClr val="FFFFFF"/>
        </a:solidFill>
      </xdr:grpSpPr>
      <xdr:sp macro="[0]!Module1.AllerABudget">
        <xdr:nvSpPr>
          <xdr:cNvPr id="4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4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5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51" name="Group 147"/>
        <xdr:cNvGrpSpPr>
          <a:grpSpLocks/>
        </xdr:cNvGrpSpPr>
      </xdr:nvGrpSpPr>
      <xdr:grpSpPr>
        <a:xfrm>
          <a:off x="3609975" y="5343525"/>
          <a:ext cx="266700" cy="314325"/>
          <a:chOff x="6014" y="7012"/>
          <a:chExt cx="442" cy="451"/>
        </a:xfrm>
        <a:solidFill>
          <a:srgbClr val="FFFFFF"/>
        </a:solidFill>
      </xdr:grpSpPr>
      <xdr:sp macro="[0]!Module1.AllerABudget">
        <xdr:nvSpPr>
          <xdr:cNvPr id="5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5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5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55" name="Group 143"/>
        <xdr:cNvGrpSpPr>
          <a:grpSpLocks/>
        </xdr:cNvGrpSpPr>
      </xdr:nvGrpSpPr>
      <xdr:grpSpPr>
        <a:xfrm>
          <a:off x="3609975" y="5343525"/>
          <a:ext cx="266700" cy="314325"/>
          <a:chOff x="6014" y="6608"/>
          <a:chExt cx="442" cy="451"/>
        </a:xfrm>
        <a:solidFill>
          <a:srgbClr val="FFFFFF"/>
        </a:solidFill>
      </xdr:grpSpPr>
      <xdr:sp macro="[0]!Module1.AllerAOrganisation">
        <xdr:nvSpPr>
          <xdr:cNvPr id="56"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57"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58"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25</xdr:row>
      <xdr:rowOff>28575</xdr:rowOff>
    </xdr:from>
    <xdr:to>
      <xdr:col>1</xdr:col>
      <xdr:colOff>266700</xdr:colOff>
      <xdr:row>26</xdr:row>
      <xdr:rowOff>57150</xdr:rowOff>
    </xdr:to>
    <xdr:grpSp>
      <xdr:nvGrpSpPr>
        <xdr:cNvPr id="59" name="Group 147"/>
        <xdr:cNvGrpSpPr>
          <a:grpSpLocks/>
        </xdr:cNvGrpSpPr>
      </xdr:nvGrpSpPr>
      <xdr:grpSpPr>
        <a:xfrm>
          <a:off x="3609975" y="5629275"/>
          <a:ext cx="266700" cy="314325"/>
          <a:chOff x="6014" y="7012"/>
          <a:chExt cx="442" cy="451"/>
        </a:xfrm>
        <a:solidFill>
          <a:srgbClr val="FFFFFF"/>
        </a:solidFill>
      </xdr:grpSpPr>
      <xdr:sp macro="[0]!Module1.AllerABudget">
        <xdr:nvSpPr>
          <xdr:cNvPr id="60"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61"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62"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63"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6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6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6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67"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6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6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7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71"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7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7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7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75"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76"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77"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78"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79"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80"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81"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82"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83" name="Group 143"/>
        <xdr:cNvGrpSpPr>
          <a:grpSpLocks/>
        </xdr:cNvGrpSpPr>
      </xdr:nvGrpSpPr>
      <xdr:grpSpPr>
        <a:xfrm>
          <a:off x="3609975" y="6200775"/>
          <a:ext cx="266700" cy="314325"/>
          <a:chOff x="6014" y="6608"/>
          <a:chExt cx="442" cy="451"/>
        </a:xfrm>
        <a:solidFill>
          <a:srgbClr val="FFFFFF"/>
        </a:solidFill>
      </xdr:grpSpPr>
      <xdr:sp macro="[0]!Module1.AllerAOrganisation">
        <xdr:nvSpPr>
          <xdr:cNvPr id="84"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85"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86"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28</xdr:row>
      <xdr:rowOff>28575</xdr:rowOff>
    </xdr:from>
    <xdr:to>
      <xdr:col>1</xdr:col>
      <xdr:colOff>266700</xdr:colOff>
      <xdr:row>29</xdr:row>
      <xdr:rowOff>57150</xdr:rowOff>
    </xdr:to>
    <xdr:grpSp>
      <xdr:nvGrpSpPr>
        <xdr:cNvPr id="87" name="Group 147"/>
        <xdr:cNvGrpSpPr>
          <a:grpSpLocks/>
        </xdr:cNvGrpSpPr>
      </xdr:nvGrpSpPr>
      <xdr:grpSpPr>
        <a:xfrm>
          <a:off x="3609975" y="6486525"/>
          <a:ext cx="266700" cy="314325"/>
          <a:chOff x="6014" y="7012"/>
          <a:chExt cx="442" cy="451"/>
        </a:xfrm>
        <a:solidFill>
          <a:srgbClr val="FFFFFF"/>
        </a:solidFill>
      </xdr:grpSpPr>
      <xdr:sp macro="[0]!Module1.AllerABudget">
        <xdr:nvSpPr>
          <xdr:cNvPr id="8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8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9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26</xdr:row>
      <xdr:rowOff>28575</xdr:rowOff>
    </xdr:from>
    <xdr:to>
      <xdr:col>1</xdr:col>
      <xdr:colOff>266700</xdr:colOff>
      <xdr:row>27</xdr:row>
      <xdr:rowOff>57150</xdr:rowOff>
    </xdr:to>
    <xdr:grpSp>
      <xdr:nvGrpSpPr>
        <xdr:cNvPr id="91" name="Group 147"/>
        <xdr:cNvGrpSpPr>
          <a:grpSpLocks/>
        </xdr:cNvGrpSpPr>
      </xdr:nvGrpSpPr>
      <xdr:grpSpPr>
        <a:xfrm>
          <a:off x="3609975" y="5915025"/>
          <a:ext cx="266700" cy="314325"/>
          <a:chOff x="6014" y="7012"/>
          <a:chExt cx="442" cy="451"/>
        </a:xfrm>
        <a:solidFill>
          <a:srgbClr val="FFFFFF"/>
        </a:solidFill>
      </xdr:grpSpPr>
      <xdr:sp macro="[0]!Module1.AllerABudget">
        <xdr:nvSpPr>
          <xdr:cNvPr id="9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9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9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3600450</xdr:colOff>
      <xdr:row>21</xdr:row>
      <xdr:rowOff>9525</xdr:rowOff>
    </xdr:from>
    <xdr:to>
      <xdr:col>2</xdr:col>
      <xdr:colOff>1266825</xdr:colOff>
      <xdr:row>22</xdr:row>
      <xdr:rowOff>9525</xdr:rowOff>
    </xdr:to>
    <xdr:sp macro="[1]!AllerARecouvrement">
      <xdr:nvSpPr>
        <xdr:cNvPr id="95" name="Rectangle 81">
          <a:hlinkClick r:id="rId2"/>
        </xdr:cNvPr>
        <xdr:cNvSpPr>
          <a:spLocks/>
        </xdr:cNvSpPr>
      </xdr:nvSpPr>
      <xdr:spPr>
        <a:xfrm>
          <a:off x="3600450" y="4467225"/>
          <a:ext cx="158115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3590925</xdr:colOff>
      <xdr:row>22</xdr:row>
      <xdr:rowOff>9525</xdr:rowOff>
    </xdr:from>
    <xdr:to>
      <xdr:col>2</xdr:col>
      <xdr:colOff>762000</xdr:colOff>
      <xdr:row>23</xdr:row>
      <xdr:rowOff>9525</xdr:rowOff>
    </xdr:to>
    <xdr:sp macro="[1]!AllerARecouvrement">
      <xdr:nvSpPr>
        <xdr:cNvPr id="96" name="Rectangle 81">
          <a:hlinkClick r:id="rId3"/>
        </xdr:cNvPr>
        <xdr:cNvSpPr>
          <a:spLocks/>
        </xdr:cNvSpPr>
      </xdr:nvSpPr>
      <xdr:spPr>
        <a:xfrm>
          <a:off x="3590925" y="4752975"/>
          <a:ext cx="108585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3590925</xdr:colOff>
      <xdr:row>23</xdr:row>
      <xdr:rowOff>9525</xdr:rowOff>
    </xdr:from>
    <xdr:to>
      <xdr:col>2</xdr:col>
      <xdr:colOff>1047750</xdr:colOff>
      <xdr:row>24</xdr:row>
      <xdr:rowOff>9525</xdr:rowOff>
    </xdr:to>
    <xdr:sp macro="[1]!AllerARecouvrement">
      <xdr:nvSpPr>
        <xdr:cNvPr id="97" name="Rectangle 81">
          <a:hlinkClick r:id="rId4"/>
        </xdr:cNvPr>
        <xdr:cNvSpPr>
          <a:spLocks/>
        </xdr:cNvSpPr>
      </xdr:nvSpPr>
      <xdr:spPr>
        <a:xfrm>
          <a:off x="3590925" y="5038725"/>
          <a:ext cx="13716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3600450</xdr:colOff>
      <xdr:row>24</xdr:row>
      <xdr:rowOff>9525</xdr:rowOff>
    </xdr:from>
    <xdr:to>
      <xdr:col>2</xdr:col>
      <xdr:colOff>914400</xdr:colOff>
      <xdr:row>25</xdr:row>
      <xdr:rowOff>0</xdr:rowOff>
    </xdr:to>
    <xdr:sp macro="[1]!AllerARecouvrement">
      <xdr:nvSpPr>
        <xdr:cNvPr id="98" name="Rectangle 81">
          <a:hlinkClick r:id="rId5"/>
        </xdr:cNvPr>
        <xdr:cNvSpPr>
          <a:spLocks/>
        </xdr:cNvSpPr>
      </xdr:nvSpPr>
      <xdr:spPr>
        <a:xfrm>
          <a:off x="3600450" y="5324475"/>
          <a:ext cx="1228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3590925</xdr:colOff>
      <xdr:row>25</xdr:row>
      <xdr:rowOff>28575</xdr:rowOff>
    </xdr:from>
    <xdr:to>
      <xdr:col>3</xdr:col>
      <xdr:colOff>219075</xdr:colOff>
      <xdr:row>26</xdr:row>
      <xdr:rowOff>19050</xdr:rowOff>
    </xdr:to>
    <xdr:sp macro="[1]!AllerARecouvrement">
      <xdr:nvSpPr>
        <xdr:cNvPr id="99" name="Rectangle 81">
          <a:hlinkClick r:id="rId6"/>
        </xdr:cNvPr>
        <xdr:cNvSpPr>
          <a:spLocks/>
        </xdr:cNvSpPr>
      </xdr:nvSpPr>
      <xdr:spPr>
        <a:xfrm>
          <a:off x="3590925" y="5629275"/>
          <a:ext cx="23431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3590925</xdr:colOff>
      <xdr:row>26</xdr:row>
      <xdr:rowOff>28575</xdr:rowOff>
    </xdr:from>
    <xdr:to>
      <xdr:col>2</xdr:col>
      <xdr:colOff>1552575</xdr:colOff>
      <xdr:row>27</xdr:row>
      <xdr:rowOff>19050</xdr:rowOff>
    </xdr:to>
    <xdr:sp macro="[1]!AllerARecouvrement">
      <xdr:nvSpPr>
        <xdr:cNvPr id="100" name="Rectangle 81">
          <a:hlinkClick r:id="rId7"/>
        </xdr:cNvPr>
        <xdr:cNvSpPr>
          <a:spLocks/>
        </xdr:cNvSpPr>
      </xdr:nvSpPr>
      <xdr:spPr>
        <a:xfrm>
          <a:off x="3590925" y="5915025"/>
          <a:ext cx="18764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3600450</xdr:colOff>
      <xdr:row>27</xdr:row>
      <xdr:rowOff>9525</xdr:rowOff>
    </xdr:from>
    <xdr:to>
      <xdr:col>4</xdr:col>
      <xdr:colOff>76200</xdr:colOff>
      <xdr:row>28</xdr:row>
      <xdr:rowOff>19050</xdr:rowOff>
    </xdr:to>
    <xdr:sp macro="[1]!AllerARecouvrement">
      <xdr:nvSpPr>
        <xdr:cNvPr id="101" name="Rectangle 81">
          <a:hlinkClick r:id="rId8"/>
        </xdr:cNvPr>
        <xdr:cNvSpPr>
          <a:spLocks/>
        </xdr:cNvSpPr>
      </xdr:nvSpPr>
      <xdr:spPr>
        <a:xfrm>
          <a:off x="3600450" y="6181725"/>
          <a:ext cx="29622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3600450</xdr:colOff>
      <xdr:row>28</xdr:row>
      <xdr:rowOff>19050</xdr:rowOff>
    </xdr:from>
    <xdr:to>
      <xdr:col>2</xdr:col>
      <xdr:colOff>1743075</xdr:colOff>
      <xdr:row>29</xdr:row>
      <xdr:rowOff>28575</xdr:rowOff>
    </xdr:to>
    <xdr:sp macro="[1]!AllerARecouvrement">
      <xdr:nvSpPr>
        <xdr:cNvPr id="102" name="Rectangle 81">
          <a:hlinkClick r:id="rId9"/>
        </xdr:cNvPr>
        <xdr:cNvSpPr>
          <a:spLocks/>
        </xdr:cNvSpPr>
      </xdr:nvSpPr>
      <xdr:spPr>
        <a:xfrm>
          <a:off x="3600450" y="6477000"/>
          <a:ext cx="20574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28575</xdr:rowOff>
    </xdr:from>
    <xdr:to>
      <xdr:col>1</xdr:col>
      <xdr:colOff>266700</xdr:colOff>
      <xdr:row>30</xdr:row>
      <xdr:rowOff>57150</xdr:rowOff>
    </xdr:to>
    <xdr:grpSp>
      <xdr:nvGrpSpPr>
        <xdr:cNvPr id="103"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0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0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0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07"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0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0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1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11"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1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1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1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15"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16"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17"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18"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19"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20"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21"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22"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23" name="Group 143"/>
        <xdr:cNvGrpSpPr>
          <a:grpSpLocks/>
        </xdr:cNvGrpSpPr>
      </xdr:nvGrpSpPr>
      <xdr:grpSpPr>
        <a:xfrm>
          <a:off x="3609975" y="6772275"/>
          <a:ext cx="266700" cy="314325"/>
          <a:chOff x="6014" y="6608"/>
          <a:chExt cx="442" cy="451"/>
        </a:xfrm>
        <a:solidFill>
          <a:srgbClr val="FFFFFF"/>
        </a:solidFill>
      </xdr:grpSpPr>
      <xdr:sp macro="[0]!Module1.AllerAOrganisation">
        <xdr:nvSpPr>
          <xdr:cNvPr id="124"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125"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Organisation">
        <xdr:nvSpPr>
          <xdr:cNvPr id="126"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28</xdr:row>
      <xdr:rowOff>28575</xdr:rowOff>
    </xdr:from>
    <xdr:to>
      <xdr:col>1</xdr:col>
      <xdr:colOff>266700</xdr:colOff>
      <xdr:row>29</xdr:row>
      <xdr:rowOff>57150</xdr:rowOff>
    </xdr:to>
    <xdr:grpSp>
      <xdr:nvGrpSpPr>
        <xdr:cNvPr id="127" name="Group 147"/>
        <xdr:cNvGrpSpPr>
          <a:grpSpLocks/>
        </xdr:cNvGrpSpPr>
      </xdr:nvGrpSpPr>
      <xdr:grpSpPr>
        <a:xfrm>
          <a:off x="3609975" y="6486525"/>
          <a:ext cx="266700" cy="314325"/>
          <a:chOff x="6014" y="7012"/>
          <a:chExt cx="442" cy="451"/>
        </a:xfrm>
        <a:solidFill>
          <a:srgbClr val="FFFFFF"/>
        </a:solidFill>
      </xdr:grpSpPr>
      <xdr:sp macro="[0]!Module1.AllerABudget">
        <xdr:nvSpPr>
          <xdr:cNvPr id="12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2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macro="[0]!Module1.AllerABudget">
        <xdr:nvSpPr>
          <xdr:cNvPr id="13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3590925</xdr:colOff>
      <xdr:row>28</xdr:row>
      <xdr:rowOff>28575</xdr:rowOff>
    </xdr:from>
    <xdr:to>
      <xdr:col>2</xdr:col>
      <xdr:colOff>1552575</xdr:colOff>
      <xdr:row>29</xdr:row>
      <xdr:rowOff>19050</xdr:rowOff>
    </xdr:to>
    <xdr:sp macro="[1]!AllerARecouvrement">
      <xdr:nvSpPr>
        <xdr:cNvPr id="131" name="Rectangle 81">
          <a:hlinkClick r:id="rId10"/>
        </xdr:cNvPr>
        <xdr:cNvSpPr>
          <a:spLocks/>
        </xdr:cNvSpPr>
      </xdr:nvSpPr>
      <xdr:spPr>
        <a:xfrm>
          <a:off x="3590925" y="6486525"/>
          <a:ext cx="18764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3600450</xdr:colOff>
      <xdr:row>29</xdr:row>
      <xdr:rowOff>9525</xdr:rowOff>
    </xdr:from>
    <xdr:to>
      <xdr:col>2</xdr:col>
      <xdr:colOff>1495425</xdr:colOff>
      <xdr:row>30</xdr:row>
      <xdr:rowOff>19050</xdr:rowOff>
    </xdr:to>
    <xdr:sp macro="[1]!AllerARecouvrement">
      <xdr:nvSpPr>
        <xdr:cNvPr id="132" name="Rectangle 81">
          <a:hlinkClick r:id="rId11"/>
        </xdr:cNvPr>
        <xdr:cNvSpPr>
          <a:spLocks/>
        </xdr:cNvSpPr>
      </xdr:nvSpPr>
      <xdr:spPr>
        <a:xfrm>
          <a:off x="3600450" y="6753225"/>
          <a:ext cx="180975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7</xdr:row>
      <xdr:rowOff>114300</xdr:rowOff>
    </xdr:from>
    <xdr:to>
      <xdr:col>6</xdr:col>
      <xdr:colOff>381000</xdr:colOff>
      <xdr:row>11</xdr:row>
      <xdr:rowOff>0</xdr:rowOff>
    </xdr:to>
    <xdr:sp>
      <xdr:nvSpPr>
        <xdr:cNvPr id="133" name="Text 94"/>
        <xdr:cNvSpPr txBox="1">
          <a:spLocks noChangeArrowheads="1"/>
        </xdr:cNvSpPr>
      </xdr:nvSpPr>
      <xdr:spPr>
        <a:xfrm>
          <a:off x="7934325" y="1247775"/>
          <a:ext cx="1028700" cy="971550"/>
        </a:xfrm>
        <a:prstGeom prst="rect">
          <a:avLst/>
        </a:prstGeom>
        <a:noFill/>
        <a:ln w="9525" cmpd="sng">
          <a:noFill/>
        </a:ln>
      </xdr:spPr>
      <xdr:txBody>
        <a:bodyPr vertOverflow="clip" wrap="square" lIns="0" tIns="0" rIns="0" bIns="0"/>
        <a:p>
          <a:pPr algn="l">
            <a:defRPr/>
          </a:pPr>
          <a:r>
            <a:rPr lang="en-US" cap="none" sz="3600" b="0" i="0" u="none" baseline="0">
              <a:solidFill>
                <a:srgbClr val="808080"/>
              </a:solidFill>
            </a:rPr>
            <a:t>RDO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77">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78"/>
        <xdr:cNvGrpSpPr>
          <a:grpSpLocks/>
        </xdr:cNvGrpSpPr>
      </xdr:nvGrpSpPr>
      <xdr:grpSpPr>
        <a:xfrm>
          <a:off x="104775" y="152400"/>
          <a:ext cx="371475" cy="371475"/>
          <a:chOff x="176" y="346"/>
          <a:chExt cx="618" cy="542"/>
        </a:xfrm>
        <a:solidFill>
          <a:srgbClr val="FFFFFF"/>
        </a:solidFill>
      </xdr:grpSpPr>
      <xdr:sp>
        <xdr:nvSpPr>
          <xdr:cNvPr id="3" name="Forme automatique 79"/>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80"/>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81"/>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4876800</xdr:colOff>
      <xdr:row>1</xdr:row>
      <xdr:rowOff>295275</xdr:rowOff>
    </xdr:to>
    <xdr:pic macro="[0]!Module1.AllerAmenuprincipal">
      <xdr:nvPicPr>
        <xdr:cNvPr id="1" name="Picture 71">
          <a:hlinkClick r:id="rId3"/>
        </xdr:cNvPr>
        <xdr:cNvPicPr preferRelativeResize="1">
          <a:picLocks noChangeAspect="1"/>
        </xdr:cNvPicPr>
      </xdr:nvPicPr>
      <xdr:blipFill>
        <a:blip r:embed="rId1"/>
        <a:srcRect l="18165" t="19140" r="41407" b="71357"/>
        <a:stretch>
          <a:fillRect/>
        </a:stretch>
      </xdr:blipFill>
      <xdr:spPr>
        <a:xfrm>
          <a:off x="3314700" y="85725"/>
          <a:ext cx="1981200" cy="304800"/>
        </a:xfrm>
        <a:prstGeom prst="rect">
          <a:avLst/>
        </a:prstGeom>
        <a:noFill/>
        <a:ln w="9525" cmpd="sng">
          <a:noFill/>
        </a:ln>
      </xdr:spPr>
    </xdr:pic>
    <xdr:clientData fPrintsWithSheet="0"/>
  </xdr:twoCellAnchor>
  <xdr:twoCellAnchor>
    <xdr:from>
      <xdr:col>0</xdr:col>
      <xdr:colOff>95250</xdr:colOff>
      <xdr:row>1</xdr:row>
      <xdr:rowOff>66675</xdr:rowOff>
    </xdr:from>
    <xdr:to>
      <xdr:col>2</xdr:col>
      <xdr:colOff>47625</xdr:colOff>
      <xdr:row>2</xdr:row>
      <xdr:rowOff>9525</xdr:rowOff>
    </xdr:to>
    <xdr:grpSp>
      <xdr:nvGrpSpPr>
        <xdr:cNvPr id="2" name="Group 72"/>
        <xdr:cNvGrpSpPr>
          <a:grpSpLocks/>
        </xdr:cNvGrpSpPr>
      </xdr:nvGrpSpPr>
      <xdr:grpSpPr>
        <a:xfrm>
          <a:off x="95250" y="161925"/>
          <a:ext cx="371475" cy="323850"/>
          <a:chOff x="161" y="362"/>
          <a:chExt cx="618" cy="526"/>
        </a:xfrm>
        <a:solidFill>
          <a:srgbClr val="FFFFFF"/>
        </a:solidFill>
      </xdr:grpSpPr>
      <xdr:sp>
        <xdr:nvSpPr>
          <xdr:cNvPr id="3" name="Forme automatique 73"/>
          <xdr:cNvSpPr>
            <a:spLocks/>
          </xdr:cNvSpPr>
        </xdr:nvSpPr>
        <xdr:spPr>
          <a:xfrm rot="5400000">
            <a:off x="253" y="271"/>
            <a:ext cx="435"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74"/>
          <xdr:cNvSpPr>
            <a:spLocks/>
          </xdr:cNvSpPr>
        </xdr:nvSpPr>
        <xdr:spPr>
          <a:xfrm rot="5400000">
            <a:off x="271" y="375"/>
            <a:ext cx="298"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75"/>
          <xdr:cNvSpPr>
            <a:spLocks/>
          </xdr:cNvSpPr>
        </xdr:nvSpPr>
        <xdr:spPr>
          <a:xfrm rot="5400000">
            <a:off x="270" y="445"/>
            <a:ext cx="179"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2819400</xdr:colOff>
      <xdr:row>27</xdr:row>
      <xdr:rowOff>0</xdr:rowOff>
    </xdr:from>
    <xdr:to>
      <xdr:col>5</xdr:col>
      <xdr:colOff>581025</xdr:colOff>
      <xdr:row>27</xdr:row>
      <xdr:rowOff>0</xdr:rowOff>
    </xdr:to>
    <xdr:sp>
      <xdr:nvSpPr>
        <xdr:cNvPr id="6" name="Ligne 76"/>
        <xdr:cNvSpPr>
          <a:spLocks/>
        </xdr:cNvSpPr>
      </xdr:nvSpPr>
      <xdr:spPr>
        <a:xfrm>
          <a:off x="3238500" y="8953500"/>
          <a:ext cx="41148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4876800</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1981200"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4876800</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1981200"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3781425</xdr:colOff>
      <xdr:row>0</xdr:row>
      <xdr:rowOff>95250</xdr:rowOff>
    </xdr:from>
    <xdr:to>
      <xdr:col>3</xdr:col>
      <xdr:colOff>238125</xdr:colOff>
      <xdr:row>1</xdr:row>
      <xdr:rowOff>304800</xdr:rowOff>
    </xdr:to>
    <xdr:pic macro="[0]!Module1.AllerAmenuprincipal">
      <xdr:nvPicPr>
        <xdr:cNvPr id="1" name="Picture 33">
          <a:hlinkClick r:id="rId3"/>
        </xdr:cNvPr>
        <xdr:cNvPicPr preferRelativeResize="1">
          <a:picLocks noChangeAspect="1"/>
        </xdr:cNvPicPr>
      </xdr:nvPicPr>
      <xdr:blipFill>
        <a:blip r:embed="rId1"/>
        <a:srcRect l="18165" t="19140" r="41407" b="71357"/>
        <a:stretch>
          <a:fillRect/>
        </a:stretch>
      </xdr:blipFill>
      <xdr:spPr>
        <a:xfrm>
          <a:off x="4219575" y="95250"/>
          <a:ext cx="2000250"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DICE%20V4%20bayen%20vie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principal"/>
      <sheetName val="Paramètres AC"/>
      <sheetName val="Recouvrement"/>
      <sheetName val="Marchés"/>
      <sheetName val="Caisses-Trésor-Valeurs"/>
      <sheetName val="Patrimoine"/>
      <sheetName val="Stocks"/>
      <sheetName val="Aides financières élèves"/>
      <sheetName val="Objets confectionnés"/>
      <sheetName val="Régie"/>
      <sheetName val="Voyages scolaires"/>
      <sheetName val="Rémunérations"/>
      <sheetName val="Comptabilité générale"/>
      <sheetName val="Organigramme fonctionnel"/>
      <sheetName val="Synthèse"/>
    </sheetNames>
    <definedNames>
      <definedName name="AllerARecouvremen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9">
    <pageSetUpPr fitToPage="1"/>
  </sheetPr>
  <dimension ref="B2:F4"/>
  <sheetViews>
    <sheetView showGridLines="0" showRowColHeaders="0" tabSelected="1" zoomScale="102" zoomScaleNormal="102" zoomScalePageLayoutView="0" workbookViewId="0" topLeftCell="A1">
      <selection activeCell="B2" sqref="B2:B4"/>
    </sheetView>
  </sheetViews>
  <sheetFormatPr defaultColWidth="11.421875" defaultRowHeight="12.75"/>
  <cols>
    <col min="1" max="1" width="0.71875" style="100" customWidth="1"/>
    <col min="2" max="2" width="28.57421875" style="100" customWidth="1"/>
    <col min="3" max="3" width="0.71875" style="100" customWidth="1"/>
    <col min="4" max="4" width="135.7109375" style="100" customWidth="1"/>
    <col min="5" max="5" width="0.71875" style="100" customWidth="1"/>
    <col min="6" max="6" width="21.421875" style="100" customWidth="1"/>
    <col min="7" max="7" width="0.71875" style="100" customWidth="1"/>
    <col min="8" max="16384" width="11.421875" style="100" customWidth="1"/>
  </cols>
  <sheetData>
    <row r="1" ht="4.5" customHeight="1"/>
    <row r="2" spans="2:4" ht="112.5" customHeight="1">
      <c r="B2" s="206"/>
      <c r="D2" s="170" t="s">
        <v>174</v>
      </c>
    </row>
    <row r="3" spans="2:6" ht="112.5" customHeight="1">
      <c r="B3" s="207"/>
      <c r="D3" s="171" t="s">
        <v>233</v>
      </c>
      <c r="F3" s="124"/>
    </row>
    <row r="4" spans="2:4" s="101" customFormat="1" ht="127.5" customHeight="1">
      <c r="B4" s="208"/>
      <c r="D4" s="172" t="s">
        <v>155</v>
      </c>
    </row>
    <row r="5" ht="3.75" customHeight="1"/>
    <row r="9" ht="14.25" customHeight="1"/>
  </sheetData>
  <sheetProtection sheet="1" objects="1" scenarios="1" selectLockedCells="1" selectUnlockedCells="1"/>
  <mergeCells count="1">
    <mergeCell ref="B2:B4"/>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scale="88" r:id="rId2"/>
  <drawing r:id="rId1"/>
</worksheet>
</file>

<file path=xl/worksheets/sheet10.xml><?xml version="1.0" encoding="utf-8"?>
<worksheet xmlns="http://schemas.openxmlformats.org/spreadsheetml/2006/main" xmlns:r="http://schemas.openxmlformats.org/officeDocument/2006/relationships">
  <sheetPr codeName="Feuil7"/>
  <dimension ref="A1:IU35"/>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8" hidden="1" customWidth="1"/>
    <col min="13" max="16" width="11.421875" style="42" hidden="1" customWidth="1"/>
    <col min="17" max="17" width="11.421875" style="8" customWidth="1"/>
    <col min="18" max="19" width="5.57421875" style="8" customWidth="1"/>
    <col min="20" max="16384" width="11.28125" style="8" customWidth="1"/>
  </cols>
  <sheetData>
    <row r="1" spans="7:23" ht="7.5" customHeight="1">
      <c r="G1" s="12"/>
      <c r="H1" s="13"/>
      <c r="I1" s="13"/>
      <c r="J1" s="13"/>
      <c r="K1" s="13"/>
      <c r="L1" s="13"/>
      <c r="M1" s="57"/>
      <c r="N1" s="57"/>
      <c r="O1" s="57"/>
      <c r="P1" s="57"/>
      <c r="Q1" s="13"/>
      <c r="R1" s="13"/>
      <c r="S1" s="13"/>
      <c r="T1" s="13"/>
      <c r="U1" s="13"/>
      <c r="V1" s="13"/>
      <c r="W1" s="13"/>
    </row>
    <row r="2" spans="3:23" ht="30" customHeight="1">
      <c r="C2" s="14" t="s">
        <v>7</v>
      </c>
      <c r="D2" s="14"/>
      <c r="E2" s="14"/>
      <c r="F2" s="14"/>
      <c r="G2" s="15"/>
      <c r="H2" s="16"/>
      <c r="I2" s="13"/>
      <c r="J2" s="13"/>
      <c r="K2" s="13"/>
      <c r="L2" s="13"/>
      <c r="M2" s="57"/>
      <c r="N2" s="57"/>
      <c r="O2" s="57"/>
      <c r="P2" s="57"/>
      <c r="Q2" s="13"/>
      <c r="R2" s="13"/>
      <c r="S2" s="13"/>
      <c r="T2" s="13"/>
      <c r="U2" s="13"/>
      <c r="V2" s="13"/>
      <c r="W2" s="13"/>
    </row>
    <row r="3" spans="3:23" ht="15" customHeight="1">
      <c r="C3" s="215"/>
      <c r="D3" s="215"/>
      <c r="E3" s="215"/>
      <c r="F3" s="215"/>
      <c r="G3" s="17"/>
      <c r="H3" s="17"/>
      <c r="I3" s="13"/>
      <c r="J3" s="13"/>
      <c r="K3" s="13"/>
      <c r="L3" s="13"/>
      <c r="M3" s="57"/>
      <c r="N3" s="57"/>
      <c r="O3" s="57"/>
      <c r="P3" s="57"/>
      <c r="Q3" s="13"/>
      <c r="R3" s="13"/>
      <c r="S3" s="13"/>
      <c r="T3" s="13"/>
      <c r="U3" s="13"/>
      <c r="V3" s="13"/>
      <c r="W3" s="13"/>
    </row>
    <row r="4" spans="3:23" ht="22.5" customHeight="1">
      <c r="C4" s="18" t="s">
        <v>9</v>
      </c>
      <c r="D4" s="18" t="s">
        <v>10</v>
      </c>
      <c r="E4" s="18" t="s">
        <v>11</v>
      </c>
      <c r="F4" s="18" t="s">
        <v>12</v>
      </c>
      <c r="G4" s="19"/>
      <c r="H4" s="20"/>
      <c r="I4" s="195" t="s">
        <v>103</v>
      </c>
      <c r="J4" s="195" t="s">
        <v>106</v>
      </c>
      <c r="K4" s="195" t="s">
        <v>104</v>
      </c>
      <c r="L4" s="195" t="s">
        <v>105</v>
      </c>
      <c r="M4" s="195" t="s">
        <v>107</v>
      </c>
      <c r="N4" s="195" t="s">
        <v>108</v>
      </c>
      <c r="O4" s="195" t="s">
        <v>109</v>
      </c>
      <c r="P4" s="195" t="s">
        <v>110</v>
      </c>
      <c r="Q4" s="13"/>
      <c r="R4" s="13"/>
      <c r="S4" s="13"/>
      <c r="T4" s="13"/>
      <c r="U4" s="13"/>
      <c r="V4" s="13"/>
      <c r="W4" s="13"/>
    </row>
    <row r="5" spans="3:16" s="62" customFormat="1" ht="15" customHeight="1">
      <c r="C5" s="163" t="s">
        <v>82</v>
      </c>
      <c r="D5" s="59"/>
      <c r="E5" s="35"/>
      <c r="F5" s="31"/>
      <c r="G5" s="61"/>
      <c r="H5" s="61"/>
      <c r="I5" s="92"/>
      <c r="J5" s="92"/>
      <c r="K5" s="92"/>
      <c r="L5" s="92"/>
      <c r="M5" s="36"/>
      <c r="N5" s="36"/>
      <c r="O5" s="36"/>
      <c r="P5" s="36"/>
    </row>
    <row r="6" spans="1:16" s="62" customFormat="1" ht="30" customHeight="1">
      <c r="A6" s="32">
        <f>IF('Aides financières aux élèves'!A25&gt;0,'Aides financières aux élèves'!A25+1,IF('Aides financières aux élèves'!A33&gt;0,'Aides financières aux élèves'!A33+1,'Aides financières aux élèves'!A16+1))</f>
        <v>134</v>
      </c>
      <c r="B6" s="24">
        <f>IF(AND(K6=1,L6=1),0,IF(K6=1,1,IF(L6=1,O6+1,0)))</f>
        <v>0</v>
      </c>
      <c r="C6" s="88" t="s">
        <v>83</v>
      </c>
      <c r="D6" s="35"/>
      <c r="E6" s="35"/>
      <c r="F6" s="177"/>
      <c r="G6" s="26" t="str">
        <f>IF(K6+L6=2,"Attention : vous ne pouvez donner qu'une seule réponse à la fois !","  ")</f>
        <v>  </v>
      </c>
      <c r="H6" s="27"/>
      <c r="I6" s="181" t="b">
        <v>0</v>
      </c>
      <c r="J6" s="181" t="b">
        <v>0</v>
      </c>
      <c r="K6" s="198">
        <f aca="true" t="shared" si="0" ref="K6:L12">IF(I6=TRUE,1,0)</f>
        <v>0</v>
      </c>
      <c r="L6" s="198">
        <f t="shared" si="0"/>
        <v>0</v>
      </c>
      <c r="M6" s="197">
        <v>1</v>
      </c>
      <c r="N6" s="197">
        <f aca="true" t="shared" si="1" ref="N6:N12">M6*K6</f>
        <v>0</v>
      </c>
      <c r="O6" s="197">
        <f aca="true" t="shared" si="2" ref="O6:O12">L6*M6</f>
        <v>0</v>
      </c>
      <c r="P6" s="197">
        <f aca="true" t="shared" si="3" ref="P6:P12">SUM(N6:O6)</f>
        <v>0</v>
      </c>
    </row>
    <row r="7" spans="1:16" s="62" customFormat="1" ht="30" customHeight="1">
      <c r="A7" s="36">
        <f aca="true" t="shared" si="4" ref="A7:A12">A6+1</f>
        <v>135</v>
      </c>
      <c r="B7" s="24">
        <f>IF(AND(K7=1,L7=1),0,IF(K7=1,1,IF(L7=1,O7+1,0)))</f>
        <v>0</v>
      </c>
      <c r="C7" s="88" t="s">
        <v>101</v>
      </c>
      <c r="D7" s="35"/>
      <c r="E7" s="35"/>
      <c r="F7" s="177"/>
      <c r="G7" s="26" t="str">
        <f aca="true" t="shared" si="5" ref="G7:G22">IF(K7+L7=2,"Attention : vous ne pouvez donner qu'une seule réponse à la fois !","  ")</f>
        <v>  </v>
      </c>
      <c r="H7" s="27"/>
      <c r="I7" s="181" t="b">
        <v>0</v>
      </c>
      <c r="J7" s="181" t="b">
        <v>0</v>
      </c>
      <c r="K7" s="198">
        <f t="shared" si="0"/>
        <v>0</v>
      </c>
      <c r="L7" s="198">
        <f t="shared" si="0"/>
        <v>0</v>
      </c>
      <c r="M7" s="197">
        <v>1</v>
      </c>
      <c r="N7" s="197">
        <f t="shared" si="1"/>
        <v>0</v>
      </c>
      <c r="O7" s="197">
        <f t="shared" si="2"/>
        <v>0</v>
      </c>
      <c r="P7" s="197">
        <f t="shared" si="3"/>
        <v>0</v>
      </c>
    </row>
    <row r="8" spans="1:16" s="62" customFormat="1" ht="30" customHeight="1">
      <c r="A8" s="34">
        <f t="shared" si="4"/>
        <v>136</v>
      </c>
      <c r="B8" s="24">
        <f aca="true" t="shared" si="6" ref="B8:B22">IF(AND(K8=1,L8=1),0,IF(K8=1,1,IF(L8=1,O8+1,0)))</f>
        <v>0</v>
      </c>
      <c r="C8" s="164" t="s">
        <v>84</v>
      </c>
      <c r="D8" s="35"/>
      <c r="E8" s="35"/>
      <c r="F8" s="177"/>
      <c r="G8" s="26" t="str">
        <f t="shared" si="5"/>
        <v>  </v>
      </c>
      <c r="H8" s="27"/>
      <c r="I8" s="181" t="b">
        <v>0</v>
      </c>
      <c r="J8" s="181" t="b">
        <v>0</v>
      </c>
      <c r="K8" s="198">
        <f t="shared" si="0"/>
        <v>0</v>
      </c>
      <c r="L8" s="198">
        <f t="shared" si="0"/>
        <v>0</v>
      </c>
      <c r="M8" s="197">
        <v>3</v>
      </c>
      <c r="N8" s="197">
        <f t="shared" si="1"/>
        <v>0</v>
      </c>
      <c r="O8" s="197">
        <f t="shared" si="2"/>
        <v>0</v>
      </c>
      <c r="P8" s="197">
        <f t="shared" si="3"/>
        <v>0</v>
      </c>
    </row>
    <row r="9" spans="1:16" s="62" customFormat="1" ht="30" customHeight="1">
      <c r="A9" s="34">
        <f t="shared" si="4"/>
        <v>137</v>
      </c>
      <c r="B9" s="24">
        <f t="shared" si="6"/>
        <v>0</v>
      </c>
      <c r="C9" s="164" t="s">
        <v>221</v>
      </c>
      <c r="D9" s="35"/>
      <c r="E9" s="35"/>
      <c r="F9" s="177"/>
      <c r="G9" s="26" t="str">
        <f t="shared" si="5"/>
        <v>  </v>
      </c>
      <c r="H9" s="27"/>
      <c r="I9" s="181" t="b">
        <v>0</v>
      </c>
      <c r="J9" s="181" t="b">
        <v>0</v>
      </c>
      <c r="K9" s="198">
        <f>IF(I9=TRUE,1,0)</f>
        <v>0</v>
      </c>
      <c r="L9" s="198">
        <f>IF(J9=TRUE,1,0)</f>
        <v>0</v>
      </c>
      <c r="M9" s="197">
        <v>3</v>
      </c>
      <c r="N9" s="197">
        <f>M9*K9</f>
        <v>0</v>
      </c>
      <c r="O9" s="197">
        <f>L9*M9</f>
        <v>0</v>
      </c>
      <c r="P9" s="197">
        <f>SUM(N9:O9)</f>
        <v>0</v>
      </c>
    </row>
    <row r="10" spans="1:16" s="62" customFormat="1" ht="30" customHeight="1">
      <c r="A10" s="36">
        <f t="shared" si="4"/>
        <v>138</v>
      </c>
      <c r="B10" s="24">
        <f t="shared" si="6"/>
        <v>0</v>
      </c>
      <c r="C10" s="88" t="s">
        <v>181</v>
      </c>
      <c r="D10" s="35"/>
      <c r="E10" s="35"/>
      <c r="F10" s="177"/>
      <c r="G10" s="26" t="str">
        <f t="shared" si="5"/>
        <v>  </v>
      </c>
      <c r="H10" s="27"/>
      <c r="I10" s="181" t="b">
        <v>0</v>
      </c>
      <c r="J10" s="181" t="b">
        <v>0</v>
      </c>
      <c r="K10" s="198">
        <f t="shared" si="0"/>
        <v>0</v>
      </c>
      <c r="L10" s="198">
        <f t="shared" si="0"/>
        <v>0</v>
      </c>
      <c r="M10" s="197">
        <v>1</v>
      </c>
      <c r="N10" s="197">
        <f t="shared" si="1"/>
        <v>0</v>
      </c>
      <c r="O10" s="197">
        <f t="shared" si="2"/>
        <v>0</v>
      </c>
      <c r="P10" s="197">
        <f t="shared" si="3"/>
        <v>0</v>
      </c>
    </row>
    <row r="11" spans="1:16" s="62" customFormat="1" ht="30" customHeight="1">
      <c r="A11" s="90">
        <f t="shared" si="4"/>
        <v>139</v>
      </c>
      <c r="B11" s="24">
        <f t="shared" si="6"/>
        <v>0</v>
      </c>
      <c r="C11" s="165" t="s">
        <v>85</v>
      </c>
      <c r="D11" s="35"/>
      <c r="E11" s="35"/>
      <c r="F11" s="177"/>
      <c r="G11" s="26" t="str">
        <f t="shared" si="5"/>
        <v>  </v>
      </c>
      <c r="H11" s="27"/>
      <c r="I11" s="181" t="b">
        <v>0</v>
      </c>
      <c r="J11" s="181" t="b">
        <v>0</v>
      </c>
      <c r="K11" s="198">
        <f t="shared" si="0"/>
        <v>0</v>
      </c>
      <c r="L11" s="198">
        <f t="shared" si="0"/>
        <v>0</v>
      </c>
      <c r="M11" s="197">
        <v>2</v>
      </c>
      <c r="N11" s="197">
        <f t="shared" si="1"/>
        <v>0</v>
      </c>
      <c r="O11" s="197">
        <f t="shared" si="2"/>
        <v>0</v>
      </c>
      <c r="P11" s="197">
        <f t="shared" si="3"/>
        <v>0</v>
      </c>
    </row>
    <row r="12" spans="1:16" s="62" customFormat="1" ht="30" customHeight="1">
      <c r="A12" s="90">
        <f t="shared" si="4"/>
        <v>140</v>
      </c>
      <c r="B12" s="24">
        <f t="shared" si="6"/>
        <v>0</v>
      </c>
      <c r="C12" s="165" t="s">
        <v>86</v>
      </c>
      <c r="D12" s="35"/>
      <c r="E12" s="35"/>
      <c r="F12" s="179"/>
      <c r="G12" s="26" t="str">
        <f t="shared" si="5"/>
        <v>  </v>
      </c>
      <c r="H12" s="27"/>
      <c r="I12" s="181" t="b">
        <v>0</v>
      </c>
      <c r="J12" s="181" t="b">
        <v>0</v>
      </c>
      <c r="K12" s="198">
        <f t="shared" si="0"/>
        <v>0</v>
      </c>
      <c r="L12" s="198">
        <f t="shared" si="0"/>
        <v>0</v>
      </c>
      <c r="M12" s="197">
        <v>2</v>
      </c>
      <c r="N12" s="197">
        <f t="shared" si="1"/>
        <v>0</v>
      </c>
      <c r="O12" s="197">
        <f t="shared" si="2"/>
        <v>0</v>
      </c>
      <c r="P12" s="197">
        <f t="shared" si="3"/>
        <v>0</v>
      </c>
    </row>
    <row r="13" spans="1:16" s="62" customFormat="1" ht="15" customHeight="1">
      <c r="A13" s="36"/>
      <c r="B13" s="24"/>
      <c r="C13" s="148" t="s">
        <v>4</v>
      </c>
      <c r="D13" s="30"/>
      <c r="E13" s="30"/>
      <c r="F13" s="41"/>
      <c r="G13" s="26"/>
      <c r="H13" s="27"/>
      <c r="I13" s="92"/>
      <c r="J13" s="92"/>
      <c r="K13" s="198"/>
      <c r="L13" s="198"/>
      <c r="M13" s="197"/>
      <c r="N13" s="197"/>
      <c r="O13" s="197"/>
      <c r="P13" s="197"/>
    </row>
    <row r="14" spans="1:16" s="62" customFormat="1" ht="30" customHeight="1">
      <c r="A14" s="36">
        <f>A12+1</f>
        <v>141</v>
      </c>
      <c r="B14" s="24">
        <f t="shared" si="6"/>
        <v>0</v>
      </c>
      <c r="C14" s="88" t="s">
        <v>87</v>
      </c>
      <c r="D14" s="35"/>
      <c r="E14" s="35"/>
      <c r="F14" s="179"/>
      <c r="G14" s="26" t="str">
        <f t="shared" si="5"/>
        <v>  </v>
      </c>
      <c r="H14" s="27"/>
      <c r="I14" s="181" t="b">
        <v>0</v>
      </c>
      <c r="J14" s="181" t="b">
        <v>0</v>
      </c>
      <c r="K14" s="198">
        <f aca="true" t="shared" si="7" ref="K14:L17">IF(I14=TRUE,1,0)</f>
        <v>0</v>
      </c>
      <c r="L14" s="198">
        <f t="shared" si="7"/>
        <v>0</v>
      </c>
      <c r="M14" s="197">
        <v>1</v>
      </c>
      <c r="N14" s="197">
        <f>M14*K14</f>
        <v>0</v>
      </c>
      <c r="O14" s="197">
        <f>L14*M14</f>
        <v>0</v>
      </c>
      <c r="P14" s="197">
        <f>SUM(N14:O14)</f>
        <v>0</v>
      </c>
    </row>
    <row r="15" spans="1:16" s="62" customFormat="1" ht="30" customHeight="1">
      <c r="A15" s="90">
        <f>A14+1</f>
        <v>142</v>
      </c>
      <c r="B15" s="24">
        <f t="shared" si="6"/>
        <v>0</v>
      </c>
      <c r="C15" s="165" t="s">
        <v>88</v>
      </c>
      <c r="D15" s="35"/>
      <c r="E15" s="35"/>
      <c r="F15" s="179"/>
      <c r="G15" s="26" t="str">
        <f t="shared" si="5"/>
        <v>  </v>
      </c>
      <c r="H15" s="27"/>
      <c r="I15" s="181" t="b">
        <v>0</v>
      </c>
      <c r="J15" s="181" t="b">
        <v>0</v>
      </c>
      <c r="K15" s="198">
        <f t="shared" si="7"/>
        <v>0</v>
      </c>
      <c r="L15" s="198">
        <f t="shared" si="7"/>
        <v>0</v>
      </c>
      <c r="M15" s="197">
        <v>2</v>
      </c>
      <c r="N15" s="197">
        <f>M15*K15</f>
        <v>0</v>
      </c>
      <c r="O15" s="197">
        <f>L15*M15</f>
        <v>0</v>
      </c>
      <c r="P15" s="197">
        <f>SUM(N15:O15)</f>
        <v>0</v>
      </c>
    </row>
    <row r="16" spans="1:16" s="62" customFormat="1" ht="30" customHeight="1">
      <c r="A16" s="90">
        <f>A15+1</f>
        <v>143</v>
      </c>
      <c r="B16" s="24">
        <f t="shared" si="6"/>
        <v>0</v>
      </c>
      <c r="C16" s="165" t="s">
        <v>89</v>
      </c>
      <c r="D16" s="35"/>
      <c r="E16" s="35"/>
      <c r="F16" s="179"/>
      <c r="G16" s="26" t="str">
        <f t="shared" si="5"/>
        <v>  </v>
      </c>
      <c r="H16" s="27"/>
      <c r="I16" s="181" t="b">
        <v>0</v>
      </c>
      <c r="J16" s="181" t="b">
        <v>0</v>
      </c>
      <c r="K16" s="198">
        <f t="shared" si="7"/>
        <v>0</v>
      </c>
      <c r="L16" s="198">
        <f t="shared" si="7"/>
        <v>0</v>
      </c>
      <c r="M16" s="197">
        <v>2</v>
      </c>
      <c r="N16" s="197">
        <f>M16*K16</f>
        <v>0</v>
      </c>
      <c r="O16" s="197">
        <f>L16*M16</f>
        <v>0</v>
      </c>
      <c r="P16" s="197">
        <f>SUM(N16:O16)</f>
        <v>0</v>
      </c>
    </row>
    <row r="17" spans="1:16" s="62" customFormat="1" ht="30" customHeight="1">
      <c r="A17" s="36">
        <f>A16+1</f>
        <v>144</v>
      </c>
      <c r="B17" s="24">
        <f t="shared" si="6"/>
        <v>0</v>
      </c>
      <c r="C17" s="166" t="s">
        <v>182</v>
      </c>
      <c r="D17" s="89"/>
      <c r="E17" s="89"/>
      <c r="F17" s="180"/>
      <c r="G17" s="26" t="str">
        <f t="shared" si="5"/>
        <v>  </v>
      </c>
      <c r="H17" s="27"/>
      <c r="I17" s="181" t="b">
        <v>0</v>
      </c>
      <c r="J17" s="181" t="b">
        <v>0</v>
      </c>
      <c r="K17" s="198">
        <f t="shared" si="7"/>
        <v>0</v>
      </c>
      <c r="L17" s="198">
        <f t="shared" si="7"/>
        <v>0</v>
      </c>
      <c r="M17" s="197">
        <v>1</v>
      </c>
      <c r="N17" s="197">
        <f>M17*K17</f>
        <v>0</v>
      </c>
      <c r="O17" s="197">
        <f>L17*M17</f>
        <v>0</v>
      </c>
      <c r="P17" s="197">
        <f>SUM(N17:O17)</f>
        <v>0</v>
      </c>
    </row>
    <row r="18" spans="1:16" s="62" customFormat="1" ht="15" customHeight="1">
      <c r="A18" s="36"/>
      <c r="B18" s="24"/>
      <c r="C18" s="148" t="s">
        <v>3</v>
      </c>
      <c r="D18" s="30"/>
      <c r="E18" s="30"/>
      <c r="F18" s="41"/>
      <c r="G18" s="26"/>
      <c r="H18" s="27"/>
      <c r="I18" s="92"/>
      <c r="J18" s="92"/>
      <c r="K18" s="198"/>
      <c r="L18" s="198"/>
      <c r="M18" s="197"/>
      <c r="N18" s="197"/>
      <c r="O18" s="197"/>
      <c r="P18" s="197"/>
    </row>
    <row r="19" spans="1:255" ht="30" customHeight="1">
      <c r="A19" s="42">
        <f>A17+1</f>
        <v>145</v>
      </c>
      <c r="B19" s="24">
        <f t="shared" si="6"/>
        <v>0</v>
      </c>
      <c r="C19" s="37" t="s">
        <v>90</v>
      </c>
      <c r="D19" s="49"/>
      <c r="E19" s="63"/>
      <c r="F19" s="177"/>
      <c r="G19" s="26" t="str">
        <f t="shared" si="5"/>
        <v>  </v>
      </c>
      <c r="H19" s="27"/>
      <c r="I19" s="181" t="b">
        <v>0</v>
      </c>
      <c r="J19" s="181" t="b">
        <v>0</v>
      </c>
      <c r="K19" s="198">
        <f aca="true" t="shared" si="8" ref="K19:L22">IF(I19=TRUE,1,0)</f>
        <v>0</v>
      </c>
      <c r="L19" s="198">
        <f t="shared" si="8"/>
        <v>0</v>
      </c>
      <c r="M19" s="68">
        <v>1</v>
      </c>
      <c r="N19" s="197">
        <f>M19*K19</f>
        <v>0</v>
      </c>
      <c r="O19" s="197">
        <f>L19*M19</f>
        <v>0</v>
      </c>
      <c r="P19" s="197">
        <f>SUM(N19:O19)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30" customHeight="1">
      <c r="A20" s="42">
        <f>A19+1</f>
        <v>146</v>
      </c>
      <c r="B20" s="24">
        <f t="shared" si="6"/>
        <v>0</v>
      </c>
      <c r="C20" s="37" t="s">
        <v>148</v>
      </c>
      <c r="D20" s="49"/>
      <c r="E20" s="63"/>
      <c r="F20" s="177"/>
      <c r="G20" s="26" t="str">
        <f t="shared" si="5"/>
        <v>  </v>
      </c>
      <c r="H20" s="27"/>
      <c r="I20" s="181" t="b">
        <v>0</v>
      </c>
      <c r="J20" s="181" t="b">
        <v>0</v>
      </c>
      <c r="K20" s="198">
        <f>IF(I20=TRUE,1,0)</f>
        <v>0</v>
      </c>
      <c r="L20" s="198">
        <f>IF(J20=TRUE,1,0)</f>
        <v>0</v>
      </c>
      <c r="M20" s="68">
        <v>1</v>
      </c>
      <c r="N20" s="197">
        <f>M20*K20</f>
        <v>0</v>
      </c>
      <c r="O20" s="197">
        <f>L20*M20</f>
        <v>0</v>
      </c>
      <c r="P20" s="197">
        <f>SUM(N20:O20)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30" customHeight="1">
      <c r="A21" s="42">
        <f>A20+1</f>
        <v>147</v>
      </c>
      <c r="B21" s="24">
        <f t="shared" si="6"/>
        <v>0</v>
      </c>
      <c r="C21" s="37" t="s">
        <v>102</v>
      </c>
      <c r="D21" s="49"/>
      <c r="E21" s="63"/>
      <c r="F21" s="177"/>
      <c r="G21" s="26" t="str">
        <f t="shared" si="5"/>
        <v>  </v>
      </c>
      <c r="H21" s="27"/>
      <c r="I21" s="181" t="b">
        <v>0</v>
      </c>
      <c r="J21" s="181" t="b">
        <v>0</v>
      </c>
      <c r="K21" s="198">
        <f t="shared" si="8"/>
        <v>0</v>
      </c>
      <c r="L21" s="198">
        <f t="shared" si="8"/>
        <v>0</v>
      </c>
      <c r="M21" s="68">
        <v>1</v>
      </c>
      <c r="N21" s="197">
        <f>M21*K21</f>
        <v>0</v>
      </c>
      <c r="O21" s="197">
        <f>L21*M21</f>
        <v>0</v>
      </c>
      <c r="P21" s="197">
        <f>SUM(N21:O21)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16" s="62" customFormat="1" ht="30" customHeight="1">
      <c r="A22" s="91">
        <f>A21+1</f>
        <v>148</v>
      </c>
      <c r="B22" s="24">
        <f t="shared" si="6"/>
        <v>0</v>
      </c>
      <c r="C22" s="144" t="s">
        <v>91</v>
      </c>
      <c r="D22" s="67"/>
      <c r="E22" s="52"/>
      <c r="F22" s="178"/>
      <c r="G22" s="26" t="str">
        <f t="shared" si="5"/>
        <v>  </v>
      </c>
      <c r="H22" s="27"/>
      <c r="I22" s="181" t="b">
        <v>0</v>
      </c>
      <c r="J22" s="181" t="b">
        <v>0</v>
      </c>
      <c r="K22" s="198">
        <f t="shared" si="8"/>
        <v>0</v>
      </c>
      <c r="L22" s="198">
        <f t="shared" si="8"/>
        <v>0</v>
      </c>
      <c r="M22" s="197">
        <v>2</v>
      </c>
      <c r="N22" s="197">
        <f>M22*K22</f>
        <v>0</v>
      </c>
      <c r="O22" s="197">
        <f>L22*M22</f>
        <v>0</v>
      </c>
      <c r="P22" s="197">
        <f>SUM(N22:O22)</f>
        <v>0</v>
      </c>
    </row>
    <row r="23" spans="3:16" ht="30" customHeight="1">
      <c r="C23" s="62"/>
      <c r="I23" s="42"/>
      <c r="J23" s="42"/>
      <c r="K23" s="68">
        <f>COUNTA(K6:K22)</f>
        <v>15</v>
      </c>
      <c r="L23" s="68">
        <f>SUM(L6:L22)</f>
        <v>0</v>
      </c>
      <c r="M23" s="68">
        <f>SUM(M6:M22)</f>
        <v>24</v>
      </c>
      <c r="N23" s="68">
        <f>SUM(N6:N22)</f>
        <v>0</v>
      </c>
      <c r="O23" s="68">
        <f>SUM(O6:O22)</f>
        <v>0</v>
      </c>
      <c r="P23" s="68">
        <f>SUM(P6:P22)</f>
        <v>0</v>
      </c>
    </row>
    <row r="24" spans="3:16" s="49" customFormat="1" ht="21" customHeight="1">
      <c r="C24" s="226" t="s">
        <v>231</v>
      </c>
      <c r="D24" s="226"/>
      <c r="E24" s="226"/>
      <c r="G24" s="50"/>
      <c r="I24" s="10"/>
      <c r="J24" s="10"/>
      <c r="K24" s="10"/>
      <c r="L24" s="10"/>
      <c r="M24" s="11"/>
      <c r="N24" s="11"/>
      <c r="O24" s="11"/>
      <c r="P24" s="11"/>
    </row>
    <row r="25" spans="3:16" s="49" customFormat="1" ht="18" customHeight="1">
      <c r="C25" s="51" t="s">
        <v>30</v>
      </c>
      <c r="D25" s="217">
        <f>K23</f>
        <v>15</v>
      </c>
      <c r="E25" s="217"/>
      <c r="G25" s="50"/>
      <c r="I25" s="10"/>
      <c r="J25" s="10"/>
      <c r="K25" s="10"/>
      <c r="L25" s="10"/>
      <c r="M25" s="11"/>
      <c r="N25" s="11"/>
      <c r="O25" s="11"/>
      <c r="P25" s="11"/>
    </row>
    <row r="26" spans="3:16" s="49" customFormat="1" ht="18" customHeight="1">
      <c r="C26" s="52" t="s">
        <v>31</v>
      </c>
      <c r="D26" s="221">
        <f>IF(SUM(K6:L22)&gt;K23,"erreur",SUM(K6:L22))</f>
        <v>0</v>
      </c>
      <c r="E26" s="221"/>
      <c r="F26" s="53"/>
      <c r="G26" s="54"/>
      <c r="H26" s="55"/>
      <c r="I26" s="10"/>
      <c r="J26" s="10"/>
      <c r="K26" s="10"/>
      <c r="L26" s="10"/>
      <c r="M26" s="11"/>
      <c r="N26" s="11"/>
      <c r="O26" s="11"/>
      <c r="P26" s="11"/>
    </row>
    <row r="27" spans="3:16" s="49" customFormat="1" ht="18" customHeight="1">
      <c r="C27" s="56" t="s">
        <v>32</v>
      </c>
      <c r="D27" s="228">
        <f>L23</f>
        <v>0</v>
      </c>
      <c r="E27" s="228"/>
      <c r="F27" s="53"/>
      <c r="G27" s="54"/>
      <c r="H27" s="55"/>
      <c r="I27" s="10"/>
      <c r="J27" s="10"/>
      <c r="K27" s="10"/>
      <c r="L27" s="10"/>
      <c r="M27" s="11"/>
      <c r="N27" s="11"/>
      <c r="O27" s="11"/>
      <c r="P27" s="11"/>
    </row>
    <row r="28" spans="3:16" s="49" customFormat="1" ht="4.5" customHeight="1">
      <c r="C28" s="213"/>
      <c r="D28" s="213"/>
      <c r="E28" s="213"/>
      <c r="F28" s="53"/>
      <c r="G28" s="54"/>
      <c r="H28" s="55"/>
      <c r="I28" s="10"/>
      <c r="J28" s="10"/>
      <c r="K28" s="10"/>
      <c r="L28" s="10"/>
      <c r="M28" s="11"/>
      <c r="N28" s="11"/>
      <c r="O28" s="11"/>
      <c r="P28" s="11"/>
    </row>
    <row r="29" spans="3:16" s="49" customFormat="1" ht="18" customHeight="1">
      <c r="C29" s="56" t="s">
        <v>33</v>
      </c>
      <c r="D29" s="227">
        <f>IF(D26="erreur","erreur",IF(D26=0,0,D27/D26))</f>
        <v>0</v>
      </c>
      <c r="E29" s="227"/>
      <c r="F29" s="53"/>
      <c r="G29" s="54"/>
      <c r="H29" s="55"/>
      <c r="I29" s="10"/>
      <c r="J29" s="10"/>
      <c r="K29" s="10"/>
      <c r="L29" s="10"/>
      <c r="M29" s="11"/>
      <c r="N29" s="11"/>
      <c r="O29" s="11"/>
      <c r="P29" s="11"/>
    </row>
    <row r="30" spans="3:16" s="49" customFormat="1" ht="4.5" customHeight="1">
      <c r="C30" s="213"/>
      <c r="D30" s="213"/>
      <c r="E30" s="213"/>
      <c r="F30" s="53"/>
      <c r="G30" s="54"/>
      <c r="H30" s="55"/>
      <c r="I30" s="10"/>
      <c r="J30" s="10"/>
      <c r="K30" s="10"/>
      <c r="L30" s="10"/>
      <c r="M30" s="11"/>
      <c r="N30" s="11"/>
      <c r="O30" s="11"/>
      <c r="P30" s="11"/>
    </row>
    <row r="31" spans="3:16" s="49" customFormat="1" ht="18" customHeight="1">
      <c r="C31" s="121" t="s">
        <v>34</v>
      </c>
      <c r="D31" s="214">
        <f>IF(D26="erreur","erreur",IF(P23=0,0,O23/P23))</f>
        <v>0</v>
      </c>
      <c r="E31" s="214"/>
      <c r="G31" s="50"/>
      <c r="I31" s="10"/>
      <c r="J31" s="10"/>
      <c r="K31" s="10"/>
      <c r="L31" s="10"/>
      <c r="M31" s="11"/>
      <c r="N31" s="11"/>
      <c r="O31" s="11"/>
      <c r="P31" s="11"/>
    </row>
    <row r="35" ht="12.75">
      <c r="C35" s="123"/>
    </row>
  </sheetData>
  <sheetProtection sheet="1" scenarios="1"/>
  <mergeCells count="9">
    <mergeCell ref="D29:E29"/>
    <mergeCell ref="C30:E30"/>
    <mergeCell ref="D31:E31"/>
    <mergeCell ref="C3:F3"/>
    <mergeCell ref="C24:E24"/>
    <mergeCell ref="D25:E25"/>
    <mergeCell ref="D26:E26"/>
    <mergeCell ref="D27:E27"/>
    <mergeCell ref="C28:E28"/>
  </mergeCells>
  <conditionalFormatting sqref="D26:E26">
    <cfRule type="cellIs" priority="16" dxfId="90" operator="lessThan" stopIfTrue="1">
      <formula>$D$25*0.75</formula>
    </cfRule>
  </conditionalFormatting>
  <conditionalFormatting sqref="D31:E31">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2 B14:B17 B19:B22">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7" max="255" man="1"/>
  </rowBreaks>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IU42"/>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11.421875" style="8" customWidth="1"/>
    <col min="18" max="19" width="5.57421875" style="8" customWidth="1"/>
    <col min="20"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119</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3:23" ht="22.5" customHeight="1" thickBot="1">
      <c r="C4" s="18" t="s">
        <v>9</v>
      </c>
      <c r="D4" s="18" t="s">
        <v>10</v>
      </c>
      <c r="E4" s="18" t="s">
        <v>11</v>
      </c>
      <c r="F4" s="18" t="s">
        <v>12</v>
      </c>
      <c r="G4" s="19"/>
      <c r="H4" s="20"/>
      <c r="I4" s="195" t="s">
        <v>103</v>
      </c>
      <c r="J4" s="195" t="s">
        <v>106</v>
      </c>
      <c r="K4" s="195" t="s">
        <v>104</v>
      </c>
      <c r="L4" s="195" t="s">
        <v>105</v>
      </c>
      <c r="M4" s="195" t="s">
        <v>107</v>
      </c>
      <c r="N4" s="195" t="s">
        <v>108</v>
      </c>
      <c r="O4" s="195" t="s">
        <v>109</v>
      </c>
      <c r="P4" s="195" t="s">
        <v>110</v>
      </c>
      <c r="Q4" s="13"/>
      <c r="R4" s="13"/>
      <c r="S4" s="13"/>
      <c r="T4" s="13"/>
      <c r="U4" s="13"/>
      <c r="V4" s="13"/>
      <c r="W4" s="13"/>
    </row>
    <row r="5" spans="3:16" s="62" customFormat="1" ht="15" customHeight="1">
      <c r="C5" s="168" t="s">
        <v>120</v>
      </c>
      <c r="D5" s="59"/>
      <c r="E5" s="35"/>
      <c r="F5" s="31"/>
      <c r="G5" s="61"/>
      <c r="H5" s="61"/>
      <c r="I5" s="198"/>
      <c r="J5" s="198"/>
      <c r="K5" s="198"/>
      <c r="L5" s="198"/>
      <c r="M5" s="197"/>
      <c r="N5" s="197"/>
      <c r="O5" s="197"/>
      <c r="P5" s="197"/>
    </row>
    <row r="6" spans="1:16" s="62" customFormat="1" ht="22.5" customHeight="1">
      <c r="A6" s="32"/>
      <c r="B6" s="24"/>
      <c r="C6" s="106" t="s">
        <v>127</v>
      </c>
      <c r="D6" s="35"/>
      <c r="E6" s="35"/>
      <c r="F6" s="192"/>
      <c r="G6" s="26"/>
      <c r="H6" s="27"/>
      <c r="I6" s="198"/>
      <c r="J6" s="198"/>
      <c r="K6" s="198"/>
      <c r="L6" s="198"/>
      <c r="M6" s="197"/>
      <c r="N6" s="197"/>
      <c r="O6" s="197"/>
      <c r="P6" s="197"/>
    </row>
    <row r="7" spans="1:16" s="62" customFormat="1" ht="30" customHeight="1">
      <c r="A7" s="34">
        <f>'Voyages scolaires'!A22+1</f>
        <v>149</v>
      </c>
      <c r="B7" s="24">
        <f>IF(AND(K7=1,L7=1),0,IF(K7=1,1,IF(L7=1,O7+1,0)))</f>
        <v>0</v>
      </c>
      <c r="C7" s="104" t="s">
        <v>129</v>
      </c>
      <c r="D7" s="35"/>
      <c r="E7" s="35"/>
      <c r="F7" s="188"/>
      <c r="G7" s="109" t="str">
        <f>IF(K7+L7=2,"Attention : vous ne pouvez donner qu'une seule réponse à la fois !","  ")</f>
        <v>  </v>
      </c>
      <c r="H7" s="27"/>
      <c r="I7" s="181" t="b">
        <v>0</v>
      </c>
      <c r="J7" s="181" t="b">
        <v>0</v>
      </c>
      <c r="K7" s="198">
        <f aca="true" t="shared" si="0" ref="K7:K33">IF(I7=TRUE,1,0)</f>
        <v>0</v>
      </c>
      <c r="L7" s="198">
        <f aca="true" t="shared" si="1" ref="L7:L33">IF(J7=TRUE,1,0)</f>
        <v>0</v>
      </c>
      <c r="M7" s="197">
        <v>3</v>
      </c>
      <c r="N7" s="197">
        <f aca="true" t="shared" si="2" ref="N7:N33">M7*K7</f>
        <v>0</v>
      </c>
      <c r="O7" s="197">
        <f aca="true" t="shared" si="3" ref="O7:O33">L7*M7</f>
        <v>0</v>
      </c>
      <c r="P7" s="197">
        <f aca="true" t="shared" si="4" ref="P7:P33">SUM(N7:O7)</f>
        <v>0</v>
      </c>
    </row>
    <row r="8" spans="1:16" s="62" customFormat="1" ht="30" customHeight="1">
      <c r="A8" s="32">
        <f>A7+1</f>
        <v>150</v>
      </c>
      <c r="B8" s="24">
        <f aca="true" t="shared" si="5" ref="B8:B33">IF(AND(K8=1,L8=1),0,IF(K8=1,1,IF(L8=1,O8+1,0)))</f>
        <v>0</v>
      </c>
      <c r="C8" s="105" t="s">
        <v>130</v>
      </c>
      <c r="D8" s="35"/>
      <c r="E8" s="35"/>
      <c r="F8" s="188"/>
      <c r="G8" s="109" t="str">
        <f aca="true" t="shared" si="6" ref="G8:G33">IF(K8+L8=2,"Attention : vous ne pouvez donner qu'une seule réponse à la fois !","  ")</f>
        <v>  </v>
      </c>
      <c r="H8" s="27"/>
      <c r="I8" s="181" t="b">
        <v>0</v>
      </c>
      <c r="J8" s="181" t="b">
        <v>0</v>
      </c>
      <c r="K8" s="198">
        <f t="shared" si="0"/>
        <v>0</v>
      </c>
      <c r="L8" s="198">
        <f t="shared" si="1"/>
        <v>0</v>
      </c>
      <c r="M8" s="197">
        <v>1</v>
      </c>
      <c r="N8" s="197">
        <f t="shared" si="2"/>
        <v>0</v>
      </c>
      <c r="O8" s="197">
        <f t="shared" si="3"/>
        <v>0</v>
      </c>
      <c r="P8" s="197">
        <f t="shared" si="4"/>
        <v>0</v>
      </c>
    </row>
    <row r="9" spans="1:16" s="62" customFormat="1" ht="30" customHeight="1">
      <c r="A9" s="32">
        <f>A8+1</f>
        <v>151</v>
      </c>
      <c r="B9" s="24">
        <f t="shared" si="5"/>
        <v>0</v>
      </c>
      <c r="C9" s="105" t="s">
        <v>128</v>
      </c>
      <c r="D9" s="35"/>
      <c r="E9" s="35"/>
      <c r="F9" s="188"/>
      <c r="G9" s="109" t="str">
        <f t="shared" si="6"/>
        <v>  </v>
      </c>
      <c r="H9" s="27"/>
      <c r="I9" s="181" t="b">
        <v>0</v>
      </c>
      <c r="J9" s="181" t="b">
        <v>0</v>
      </c>
      <c r="K9" s="198">
        <f t="shared" si="0"/>
        <v>0</v>
      </c>
      <c r="L9" s="198">
        <f t="shared" si="1"/>
        <v>0</v>
      </c>
      <c r="M9" s="197">
        <v>1</v>
      </c>
      <c r="N9" s="197">
        <f t="shared" si="2"/>
        <v>0</v>
      </c>
      <c r="O9" s="197">
        <f t="shared" si="3"/>
        <v>0</v>
      </c>
      <c r="P9" s="197">
        <f t="shared" si="4"/>
        <v>0</v>
      </c>
    </row>
    <row r="10" spans="1:16" s="62" customFormat="1" ht="30" customHeight="1">
      <c r="A10" s="32">
        <f aca="true" t="shared" si="7" ref="A10:A33">A9+1</f>
        <v>152</v>
      </c>
      <c r="B10" s="24">
        <f t="shared" si="5"/>
        <v>0</v>
      </c>
      <c r="C10" s="105" t="s">
        <v>131</v>
      </c>
      <c r="D10" s="35"/>
      <c r="E10" s="35"/>
      <c r="F10" s="188"/>
      <c r="G10" s="109" t="str">
        <f t="shared" si="6"/>
        <v>  </v>
      </c>
      <c r="H10" s="27"/>
      <c r="I10" s="181" t="b">
        <v>0</v>
      </c>
      <c r="J10" s="181" t="b">
        <v>0</v>
      </c>
      <c r="K10" s="198">
        <f t="shared" si="0"/>
        <v>0</v>
      </c>
      <c r="L10" s="198">
        <f t="shared" si="1"/>
        <v>0</v>
      </c>
      <c r="M10" s="197">
        <v>1</v>
      </c>
      <c r="N10" s="197">
        <f t="shared" si="2"/>
        <v>0</v>
      </c>
      <c r="O10" s="197">
        <f t="shared" si="3"/>
        <v>0</v>
      </c>
      <c r="P10" s="197">
        <f t="shared" si="4"/>
        <v>0</v>
      </c>
    </row>
    <row r="11" spans="1:16" s="62" customFormat="1" ht="30" customHeight="1">
      <c r="A11" s="32">
        <f t="shared" si="7"/>
        <v>153</v>
      </c>
      <c r="B11" s="24">
        <f t="shared" si="5"/>
        <v>0</v>
      </c>
      <c r="C11" s="105" t="s">
        <v>133</v>
      </c>
      <c r="D11" s="35"/>
      <c r="E11" s="35"/>
      <c r="F11" s="177"/>
      <c r="G11" s="109" t="str">
        <f t="shared" si="6"/>
        <v>  </v>
      </c>
      <c r="H11" s="27"/>
      <c r="I11" s="181" t="b">
        <v>0</v>
      </c>
      <c r="J11" s="181" t="b">
        <v>0</v>
      </c>
      <c r="K11" s="198">
        <f t="shared" si="0"/>
        <v>0</v>
      </c>
      <c r="L11" s="198">
        <f t="shared" si="1"/>
        <v>0</v>
      </c>
      <c r="M11" s="197">
        <v>1</v>
      </c>
      <c r="N11" s="197">
        <f t="shared" si="2"/>
        <v>0</v>
      </c>
      <c r="O11" s="197">
        <f t="shared" si="3"/>
        <v>0</v>
      </c>
      <c r="P11" s="197">
        <f t="shared" si="4"/>
        <v>0</v>
      </c>
    </row>
    <row r="12" spans="1:16" s="62" customFormat="1" ht="30" customHeight="1">
      <c r="A12" s="32"/>
      <c r="B12" s="24"/>
      <c r="C12" s="106" t="s">
        <v>187</v>
      </c>
      <c r="D12" s="35"/>
      <c r="E12" s="35"/>
      <c r="F12" s="40"/>
      <c r="G12" s="109"/>
      <c r="H12" s="27"/>
      <c r="I12" s="198"/>
      <c r="J12" s="198"/>
      <c r="K12" s="198"/>
      <c r="L12" s="198"/>
      <c r="M12" s="197"/>
      <c r="N12" s="197"/>
      <c r="O12" s="197"/>
      <c r="P12" s="197"/>
    </row>
    <row r="13" spans="1:16" s="62" customFormat="1" ht="30" customHeight="1">
      <c r="A13" s="32">
        <f>A11+1</f>
        <v>154</v>
      </c>
      <c r="B13" s="24">
        <f t="shared" si="5"/>
        <v>0</v>
      </c>
      <c r="C13" s="105" t="s">
        <v>141</v>
      </c>
      <c r="D13" s="35"/>
      <c r="E13" s="35"/>
      <c r="F13" s="179"/>
      <c r="G13" s="109" t="str">
        <f t="shared" si="6"/>
        <v>  </v>
      </c>
      <c r="H13" s="27"/>
      <c r="I13" s="181" t="b">
        <v>0</v>
      </c>
      <c r="J13" s="181" t="b">
        <v>0</v>
      </c>
      <c r="K13" s="198">
        <f t="shared" si="0"/>
        <v>0</v>
      </c>
      <c r="L13" s="198">
        <f t="shared" si="1"/>
        <v>0</v>
      </c>
      <c r="M13" s="197">
        <v>1</v>
      </c>
      <c r="N13" s="197">
        <f t="shared" si="2"/>
        <v>0</v>
      </c>
      <c r="O13" s="197">
        <f t="shared" si="3"/>
        <v>0</v>
      </c>
      <c r="P13" s="197">
        <f t="shared" si="4"/>
        <v>0</v>
      </c>
    </row>
    <row r="14" spans="1:16" s="62" customFormat="1" ht="30" customHeight="1">
      <c r="A14" s="90">
        <f t="shared" si="7"/>
        <v>155</v>
      </c>
      <c r="B14" s="24">
        <f t="shared" si="5"/>
        <v>0</v>
      </c>
      <c r="C14" s="108" t="s">
        <v>142</v>
      </c>
      <c r="D14" s="35"/>
      <c r="E14" s="35"/>
      <c r="F14" s="179"/>
      <c r="G14" s="109" t="str">
        <f t="shared" si="6"/>
        <v>  </v>
      </c>
      <c r="H14" s="27"/>
      <c r="I14" s="181" t="b">
        <v>0</v>
      </c>
      <c r="J14" s="181" t="b">
        <v>0</v>
      </c>
      <c r="K14" s="198">
        <f t="shared" si="0"/>
        <v>0</v>
      </c>
      <c r="L14" s="198">
        <f t="shared" si="1"/>
        <v>0</v>
      </c>
      <c r="M14" s="197">
        <v>2</v>
      </c>
      <c r="N14" s="197">
        <f t="shared" si="2"/>
        <v>0</v>
      </c>
      <c r="O14" s="197">
        <f t="shared" si="3"/>
        <v>0</v>
      </c>
      <c r="P14" s="197">
        <f t="shared" si="4"/>
        <v>0</v>
      </c>
    </row>
    <row r="15" spans="1:16" s="62" customFormat="1" ht="30" customHeight="1">
      <c r="A15" s="90">
        <f t="shared" si="7"/>
        <v>156</v>
      </c>
      <c r="B15" s="24">
        <f t="shared" si="5"/>
        <v>0</v>
      </c>
      <c r="C15" s="108" t="s">
        <v>143</v>
      </c>
      <c r="D15" s="35"/>
      <c r="E15" s="35"/>
      <c r="F15" s="179"/>
      <c r="G15" s="109" t="str">
        <f t="shared" si="6"/>
        <v>  </v>
      </c>
      <c r="H15" s="27"/>
      <c r="I15" s="181" t="b">
        <v>0</v>
      </c>
      <c r="J15" s="181" t="b">
        <v>0</v>
      </c>
      <c r="K15" s="198">
        <f t="shared" si="0"/>
        <v>0</v>
      </c>
      <c r="L15" s="198">
        <f t="shared" si="1"/>
        <v>0</v>
      </c>
      <c r="M15" s="197">
        <v>2</v>
      </c>
      <c r="N15" s="197">
        <f t="shared" si="2"/>
        <v>0</v>
      </c>
      <c r="O15" s="197">
        <f t="shared" si="3"/>
        <v>0</v>
      </c>
      <c r="P15" s="197">
        <f t="shared" si="4"/>
        <v>0</v>
      </c>
    </row>
    <row r="16" spans="1:16" s="62" customFormat="1" ht="30" customHeight="1">
      <c r="A16" s="90">
        <f t="shared" si="7"/>
        <v>157</v>
      </c>
      <c r="B16" s="24">
        <f t="shared" si="5"/>
        <v>0</v>
      </c>
      <c r="C16" s="108" t="s">
        <v>144</v>
      </c>
      <c r="D16" s="35"/>
      <c r="E16" s="35"/>
      <c r="F16" s="179"/>
      <c r="G16" s="109" t="str">
        <f t="shared" si="6"/>
        <v>  </v>
      </c>
      <c r="H16" s="27"/>
      <c r="I16" s="181" t="b">
        <v>0</v>
      </c>
      <c r="J16" s="181" t="b">
        <v>0</v>
      </c>
      <c r="K16" s="198">
        <f t="shared" si="0"/>
        <v>0</v>
      </c>
      <c r="L16" s="198">
        <f t="shared" si="1"/>
        <v>0</v>
      </c>
      <c r="M16" s="197">
        <v>2</v>
      </c>
      <c r="N16" s="197">
        <f t="shared" si="2"/>
        <v>0</v>
      </c>
      <c r="O16" s="197">
        <f t="shared" si="3"/>
        <v>0</v>
      </c>
      <c r="P16" s="197">
        <f t="shared" si="4"/>
        <v>0</v>
      </c>
    </row>
    <row r="17" spans="1:16" s="62" customFormat="1" ht="30" customHeight="1">
      <c r="A17" s="32">
        <f t="shared" si="7"/>
        <v>158</v>
      </c>
      <c r="B17" s="24">
        <f t="shared" si="5"/>
        <v>0</v>
      </c>
      <c r="C17" s="105" t="s">
        <v>134</v>
      </c>
      <c r="D17" s="35"/>
      <c r="E17" s="35"/>
      <c r="F17" s="179"/>
      <c r="G17" s="109" t="str">
        <f t="shared" si="6"/>
        <v>  </v>
      </c>
      <c r="H17" s="27"/>
      <c r="I17" s="181" t="b">
        <v>0</v>
      </c>
      <c r="J17" s="181" t="b">
        <v>0</v>
      </c>
      <c r="K17" s="198">
        <f t="shared" si="0"/>
        <v>0</v>
      </c>
      <c r="L17" s="198">
        <f t="shared" si="1"/>
        <v>0</v>
      </c>
      <c r="M17" s="197">
        <v>1</v>
      </c>
      <c r="N17" s="197">
        <f t="shared" si="2"/>
        <v>0</v>
      </c>
      <c r="O17" s="197">
        <f t="shared" si="3"/>
        <v>0</v>
      </c>
      <c r="P17" s="197">
        <f t="shared" si="4"/>
        <v>0</v>
      </c>
    </row>
    <row r="18" spans="1:16" s="62" customFormat="1" ht="30" customHeight="1">
      <c r="A18" s="32">
        <f t="shared" si="7"/>
        <v>159</v>
      </c>
      <c r="B18" s="24">
        <f t="shared" si="5"/>
        <v>0</v>
      </c>
      <c r="C18" s="105" t="s">
        <v>132</v>
      </c>
      <c r="D18" s="35"/>
      <c r="E18" s="35"/>
      <c r="F18" s="179"/>
      <c r="G18" s="109" t="str">
        <f t="shared" si="6"/>
        <v>  </v>
      </c>
      <c r="H18" s="27"/>
      <c r="I18" s="181" t="b">
        <v>0</v>
      </c>
      <c r="J18" s="181" t="b">
        <v>0</v>
      </c>
      <c r="K18" s="198">
        <f t="shared" si="0"/>
        <v>0</v>
      </c>
      <c r="L18" s="198">
        <f t="shared" si="1"/>
        <v>0</v>
      </c>
      <c r="M18" s="197">
        <v>1</v>
      </c>
      <c r="N18" s="197">
        <f t="shared" si="2"/>
        <v>0</v>
      </c>
      <c r="O18" s="197">
        <f t="shared" si="3"/>
        <v>0</v>
      </c>
      <c r="P18" s="197">
        <f t="shared" si="4"/>
        <v>0</v>
      </c>
    </row>
    <row r="19" spans="1:16" s="62" customFormat="1" ht="30" customHeight="1">
      <c r="A19" s="32">
        <f t="shared" si="7"/>
        <v>160</v>
      </c>
      <c r="B19" s="24">
        <f t="shared" si="5"/>
        <v>0</v>
      </c>
      <c r="C19" s="120" t="s">
        <v>135</v>
      </c>
      <c r="D19" s="99"/>
      <c r="E19" s="99"/>
      <c r="F19" s="189"/>
      <c r="G19" s="109" t="str">
        <f t="shared" si="6"/>
        <v>  </v>
      </c>
      <c r="H19" s="27"/>
      <c r="I19" s="181" t="b">
        <v>0</v>
      </c>
      <c r="J19" s="181" t="b">
        <v>0</v>
      </c>
      <c r="K19" s="198">
        <f t="shared" si="0"/>
        <v>0</v>
      </c>
      <c r="L19" s="198">
        <f t="shared" si="1"/>
        <v>0</v>
      </c>
      <c r="M19" s="197">
        <v>1</v>
      </c>
      <c r="N19" s="197">
        <f t="shared" si="2"/>
        <v>0</v>
      </c>
      <c r="O19" s="197">
        <f t="shared" si="3"/>
        <v>0</v>
      </c>
      <c r="P19" s="197">
        <f t="shared" si="4"/>
        <v>0</v>
      </c>
    </row>
    <row r="20" spans="1:16" s="62" customFormat="1" ht="15" customHeight="1">
      <c r="A20" s="32"/>
      <c r="B20" s="24"/>
      <c r="C20" s="119" t="s">
        <v>121</v>
      </c>
      <c r="D20" s="35"/>
      <c r="E20" s="35"/>
      <c r="F20" s="40"/>
      <c r="G20" s="109"/>
      <c r="H20" s="27"/>
      <c r="I20" s="198"/>
      <c r="J20" s="198"/>
      <c r="K20" s="198"/>
      <c r="L20" s="198"/>
      <c r="M20" s="197"/>
      <c r="N20" s="197"/>
      <c r="O20" s="197"/>
      <c r="P20" s="197"/>
    </row>
    <row r="21" spans="1:16" s="62" customFormat="1" ht="30" customHeight="1">
      <c r="A21" s="32">
        <f>A19+1</f>
        <v>161</v>
      </c>
      <c r="B21" s="24">
        <f t="shared" si="5"/>
        <v>0</v>
      </c>
      <c r="C21" s="102" t="s">
        <v>124</v>
      </c>
      <c r="D21" s="35"/>
      <c r="E21" s="35"/>
      <c r="F21" s="179"/>
      <c r="G21" s="109" t="str">
        <f t="shared" si="6"/>
        <v>  </v>
      </c>
      <c r="H21" s="27"/>
      <c r="I21" s="181" t="b">
        <v>0</v>
      </c>
      <c r="J21" s="181" t="b">
        <v>0</v>
      </c>
      <c r="K21" s="198">
        <f t="shared" si="0"/>
        <v>0</v>
      </c>
      <c r="L21" s="198">
        <f t="shared" si="1"/>
        <v>0</v>
      </c>
      <c r="M21" s="197">
        <v>1</v>
      </c>
      <c r="N21" s="197">
        <f t="shared" si="2"/>
        <v>0</v>
      </c>
      <c r="O21" s="197">
        <f t="shared" si="3"/>
        <v>0</v>
      </c>
      <c r="P21" s="197">
        <f t="shared" si="4"/>
        <v>0</v>
      </c>
    </row>
    <row r="22" spans="1:16" s="62" customFormat="1" ht="30" customHeight="1">
      <c r="A22" s="32">
        <f t="shared" si="7"/>
        <v>162</v>
      </c>
      <c r="B22" s="24">
        <f t="shared" si="5"/>
        <v>0</v>
      </c>
      <c r="C22" s="102" t="s">
        <v>126</v>
      </c>
      <c r="D22" s="35"/>
      <c r="E22" s="35"/>
      <c r="F22" s="179"/>
      <c r="G22" s="109" t="str">
        <f t="shared" si="6"/>
        <v>  </v>
      </c>
      <c r="H22" s="27"/>
      <c r="I22" s="181" t="b">
        <v>0</v>
      </c>
      <c r="J22" s="181" t="b">
        <v>0</v>
      </c>
      <c r="K22" s="198">
        <f t="shared" si="0"/>
        <v>0</v>
      </c>
      <c r="L22" s="198">
        <f t="shared" si="1"/>
        <v>0</v>
      </c>
      <c r="M22" s="197">
        <v>1</v>
      </c>
      <c r="N22" s="197">
        <f t="shared" si="2"/>
        <v>0</v>
      </c>
      <c r="O22" s="197">
        <f t="shared" si="3"/>
        <v>0</v>
      </c>
      <c r="P22" s="197">
        <f t="shared" si="4"/>
        <v>0</v>
      </c>
    </row>
    <row r="23" spans="1:16" s="62" customFormat="1" ht="30" customHeight="1">
      <c r="A23" s="90">
        <f t="shared" si="7"/>
        <v>163</v>
      </c>
      <c r="B23" s="24">
        <f t="shared" si="5"/>
        <v>0</v>
      </c>
      <c r="C23" s="108" t="s">
        <v>136</v>
      </c>
      <c r="D23" s="35"/>
      <c r="E23" s="35"/>
      <c r="F23" s="179"/>
      <c r="G23" s="109" t="str">
        <f t="shared" si="6"/>
        <v>  </v>
      </c>
      <c r="H23" s="27"/>
      <c r="I23" s="181" t="b">
        <v>0</v>
      </c>
      <c r="J23" s="181" t="b">
        <v>0</v>
      </c>
      <c r="K23" s="198">
        <f t="shared" si="0"/>
        <v>0</v>
      </c>
      <c r="L23" s="198">
        <f t="shared" si="1"/>
        <v>0</v>
      </c>
      <c r="M23" s="197">
        <v>2</v>
      </c>
      <c r="N23" s="197">
        <f t="shared" si="2"/>
        <v>0</v>
      </c>
      <c r="O23" s="197">
        <f t="shared" si="3"/>
        <v>0</v>
      </c>
      <c r="P23" s="197">
        <f t="shared" si="4"/>
        <v>0</v>
      </c>
    </row>
    <row r="24" spans="1:16" s="62" customFormat="1" ht="30" customHeight="1">
      <c r="A24" s="90">
        <f t="shared" si="7"/>
        <v>164</v>
      </c>
      <c r="B24" s="24">
        <f>IF(AND(K24=1,L24=1),0,IF(K24=1,1,IF(L24=1,O24+1,0)))</f>
        <v>0</v>
      </c>
      <c r="C24" s="103" t="s">
        <v>125</v>
      </c>
      <c r="D24" s="35"/>
      <c r="E24" s="35"/>
      <c r="F24" s="179"/>
      <c r="G24" s="109" t="str">
        <f t="shared" si="6"/>
        <v>  </v>
      </c>
      <c r="H24" s="27"/>
      <c r="I24" s="181" t="b">
        <v>0</v>
      </c>
      <c r="J24" s="181" t="b">
        <v>0</v>
      </c>
      <c r="K24" s="198">
        <f>IF(I24=TRUE,1,0)</f>
        <v>0</v>
      </c>
      <c r="L24" s="198">
        <f>IF(J24=TRUE,1,0)</f>
        <v>0</v>
      </c>
      <c r="M24" s="197">
        <v>2</v>
      </c>
      <c r="N24" s="197">
        <f>M24*K24</f>
        <v>0</v>
      </c>
      <c r="O24" s="197">
        <f>L24*M24</f>
        <v>0</v>
      </c>
      <c r="P24" s="197">
        <f>SUM(N24:O24)</f>
        <v>0</v>
      </c>
    </row>
    <row r="25" spans="1:16" s="62" customFormat="1" ht="30" customHeight="1">
      <c r="A25" s="34">
        <f>A24+1</f>
        <v>165</v>
      </c>
      <c r="B25" s="24">
        <f t="shared" si="5"/>
        <v>0</v>
      </c>
      <c r="C25" s="104" t="s">
        <v>222</v>
      </c>
      <c r="D25" s="35"/>
      <c r="E25" s="35"/>
      <c r="F25" s="179"/>
      <c r="G25" s="109" t="str">
        <f t="shared" si="6"/>
        <v>  </v>
      </c>
      <c r="H25" s="27"/>
      <c r="I25" s="181" t="b">
        <v>0</v>
      </c>
      <c r="J25" s="181" t="b">
        <v>0</v>
      </c>
      <c r="K25" s="198">
        <f t="shared" si="0"/>
        <v>0</v>
      </c>
      <c r="L25" s="198">
        <f t="shared" si="1"/>
        <v>0</v>
      </c>
      <c r="M25" s="197">
        <v>3</v>
      </c>
      <c r="N25" s="197">
        <f t="shared" si="2"/>
        <v>0</v>
      </c>
      <c r="O25" s="197">
        <f t="shared" si="3"/>
        <v>0</v>
      </c>
      <c r="P25" s="197">
        <f t="shared" si="4"/>
        <v>0</v>
      </c>
    </row>
    <row r="26" spans="1:16" s="62" customFormat="1" ht="30" customHeight="1">
      <c r="A26" s="32">
        <f t="shared" si="7"/>
        <v>166</v>
      </c>
      <c r="B26" s="24">
        <f t="shared" si="5"/>
        <v>0</v>
      </c>
      <c r="C26" s="105" t="s">
        <v>139</v>
      </c>
      <c r="D26" s="35"/>
      <c r="E26" s="35"/>
      <c r="F26" s="179"/>
      <c r="G26" s="109" t="str">
        <f t="shared" si="6"/>
        <v>  </v>
      </c>
      <c r="H26" s="27"/>
      <c r="I26" s="181" t="b">
        <v>0</v>
      </c>
      <c r="J26" s="181" t="b">
        <v>0</v>
      </c>
      <c r="K26" s="198">
        <f t="shared" si="0"/>
        <v>0</v>
      </c>
      <c r="L26" s="198">
        <f t="shared" si="1"/>
        <v>0</v>
      </c>
      <c r="M26" s="197">
        <v>1</v>
      </c>
      <c r="N26" s="197">
        <f t="shared" si="2"/>
        <v>0</v>
      </c>
      <c r="O26" s="197">
        <f t="shared" si="3"/>
        <v>0</v>
      </c>
      <c r="P26" s="197">
        <f t="shared" si="4"/>
        <v>0</v>
      </c>
    </row>
    <row r="27" spans="1:16" s="62" customFormat="1" ht="30" customHeight="1">
      <c r="A27" s="32">
        <f t="shared" si="7"/>
        <v>167</v>
      </c>
      <c r="B27" s="24">
        <f t="shared" si="5"/>
        <v>0</v>
      </c>
      <c r="C27" s="105" t="s">
        <v>140</v>
      </c>
      <c r="D27" s="35"/>
      <c r="E27" s="35"/>
      <c r="F27" s="179"/>
      <c r="G27" s="109" t="str">
        <f t="shared" si="6"/>
        <v>  </v>
      </c>
      <c r="H27" s="27"/>
      <c r="I27" s="181" t="b">
        <v>0</v>
      </c>
      <c r="J27" s="181" t="b">
        <v>0</v>
      </c>
      <c r="K27" s="198">
        <f t="shared" si="0"/>
        <v>0</v>
      </c>
      <c r="L27" s="198">
        <f t="shared" si="1"/>
        <v>0</v>
      </c>
      <c r="M27" s="197">
        <v>1</v>
      </c>
      <c r="N27" s="197">
        <f t="shared" si="2"/>
        <v>0</v>
      </c>
      <c r="O27" s="197">
        <f t="shared" si="3"/>
        <v>0</v>
      </c>
      <c r="P27" s="197">
        <f t="shared" si="4"/>
        <v>0</v>
      </c>
    </row>
    <row r="28" spans="1:16" s="62" customFormat="1" ht="30" customHeight="1">
      <c r="A28" s="90">
        <f t="shared" si="7"/>
        <v>168</v>
      </c>
      <c r="B28" s="24">
        <f t="shared" si="5"/>
        <v>0</v>
      </c>
      <c r="C28" s="103" t="s">
        <v>138</v>
      </c>
      <c r="D28" s="35"/>
      <c r="E28" s="35"/>
      <c r="F28" s="179"/>
      <c r="G28" s="109" t="str">
        <f t="shared" si="6"/>
        <v>  </v>
      </c>
      <c r="H28" s="27"/>
      <c r="I28" s="181" t="b">
        <v>0</v>
      </c>
      <c r="J28" s="181" t="b">
        <v>0</v>
      </c>
      <c r="K28" s="198">
        <f t="shared" si="0"/>
        <v>0</v>
      </c>
      <c r="L28" s="198">
        <f t="shared" si="1"/>
        <v>0</v>
      </c>
      <c r="M28" s="197">
        <v>2</v>
      </c>
      <c r="N28" s="197">
        <f t="shared" si="2"/>
        <v>0</v>
      </c>
      <c r="O28" s="197">
        <f t="shared" si="3"/>
        <v>0</v>
      </c>
      <c r="P28" s="197">
        <f t="shared" si="4"/>
        <v>0</v>
      </c>
    </row>
    <row r="29" spans="1:16" s="62" customFormat="1" ht="30" customHeight="1">
      <c r="A29" s="34">
        <f t="shared" si="7"/>
        <v>169</v>
      </c>
      <c r="B29" s="24">
        <f t="shared" si="5"/>
        <v>0</v>
      </c>
      <c r="C29" s="110" t="s">
        <v>149</v>
      </c>
      <c r="D29" s="35"/>
      <c r="E29" s="35"/>
      <c r="F29" s="179"/>
      <c r="G29" s="109" t="str">
        <f t="shared" si="6"/>
        <v>  </v>
      </c>
      <c r="H29" s="27"/>
      <c r="I29" s="181" t="b">
        <v>0</v>
      </c>
      <c r="J29" s="181" t="b">
        <v>0</v>
      </c>
      <c r="K29" s="198">
        <f t="shared" si="0"/>
        <v>0</v>
      </c>
      <c r="L29" s="198">
        <f t="shared" si="1"/>
        <v>0</v>
      </c>
      <c r="M29" s="197">
        <v>3</v>
      </c>
      <c r="N29" s="197">
        <f t="shared" si="2"/>
        <v>0</v>
      </c>
      <c r="O29" s="197">
        <f t="shared" si="3"/>
        <v>0</v>
      </c>
      <c r="P29" s="197">
        <f t="shared" si="4"/>
        <v>0</v>
      </c>
    </row>
    <row r="30" spans="1:16" s="62" customFormat="1" ht="30" customHeight="1">
      <c r="A30" s="32">
        <f t="shared" si="7"/>
        <v>170</v>
      </c>
      <c r="B30" s="24">
        <f t="shared" si="5"/>
        <v>0</v>
      </c>
      <c r="C30" s="162" t="s">
        <v>137</v>
      </c>
      <c r="D30" s="99"/>
      <c r="E30" s="99"/>
      <c r="F30" s="189"/>
      <c r="G30" s="109" t="str">
        <f t="shared" si="6"/>
        <v>  </v>
      </c>
      <c r="H30" s="27"/>
      <c r="I30" s="181" t="b">
        <v>0</v>
      </c>
      <c r="J30" s="181" t="b">
        <v>0</v>
      </c>
      <c r="K30" s="198">
        <f t="shared" si="0"/>
        <v>0</v>
      </c>
      <c r="L30" s="198">
        <f t="shared" si="1"/>
        <v>0</v>
      </c>
      <c r="M30" s="197">
        <v>1</v>
      </c>
      <c r="N30" s="197">
        <f t="shared" si="2"/>
        <v>0</v>
      </c>
      <c r="O30" s="197">
        <f t="shared" si="3"/>
        <v>0</v>
      </c>
      <c r="P30" s="197">
        <f t="shared" si="4"/>
        <v>0</v>
      </c>
    </row>
    <row r="31" spans="1:16" s="62" customFormat="1" ht="15" customHeight="1">
      <c r="A31" s="32"/>
      <c r="B31" s="24"/>
      <c r="C31" s="205" t="s">
        <v>122</v>
      </c>
      <c r="D31" s="35"/>
      <c r="E31" s="35"/>
      <c r="F31" s="40"/>
      <c r="G31" s="109"/>
      <c r="H31" s="27"/>
      <c r="I31" s="198"/>
      <c r="J31" s="198"/>
      <c r="K31" s="198"/>
      <c r="L31" s="198"/>
      <c r="M31" s="197"/>
      <c r="N31" s="197"/>
      <c r="O31" s="197"/>
      <c r="P31" s="197"/>
    </row>
    <row r="32" spans="1:255" ht="30" customHeight="1">
      <c r="A32" s="90">
        <f>A30+1</f>
        <v>171</v>
      </c>
      <c r="B32" s="24">
        <f t="shared" si="5"/>
        <v>0</v>
      </c>
      <c r="C32" s="103" t="s">
        <v>123</v>
      </c>
      <c r="D32" s="49"/>
      <c r="E32" s="63"/>
      <c r="F32" s="177"/>
      <c r="G32" s="109" t="str">
        <f t="shared" si="6"/>
        <v>  </v>
      </c>
      <c r="H32" s="27"/>
      <c r="I32" s="181" t="b">
        <v>0</v>
      </c>
      <c r="J32" s="181" t="b">
        <v>0</v>
      </c>
      <c r="K32" s="198">
        <f t="shared" si="0"/>
        <v>0</v>
      </c>
      <c r="L32" s="198">
        <f t="shared" si="1"/>
        <v>0</v>
      </c>
      <c r="M32" s="197">
        <v>2</v>
      </c>
      <c r="N32" s="197">
        <f t="shared" si="2"/>
        <v>0</v>
      </c>
      <c r="O32" s="197">
        <f t="shared" si="3"/>
        <v>0</v>
      </c>
      <c r="P32" s="197">
        <f t="shared" si="4"/>
        <v>0</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6" s="62" customFormat="1" ht="30" customHeight="1">
      <c r="A33" s="90">
        <f t="shared" si="7"/>
        <v>172</v>
      </c>
      <c r="B33" s="24">
        <f t="shared" si="5"/>
        <v>0</v>
      </c>
      <c r="C33" s="136" t="s">
        <v>223</v>
      </c>
      <c r="D33" s="67"/>
      <c r="E33" s="52"/>
      <c r="F33" s="178"/>
      <c r="G33" s="109" t="str">
        <f t="shared" si="6"/>
        <v>  </v>
      </c>
      <c r="H33" s="27"/>
      <c r="I33" s="181" t="b">
        <v>0</v>
      </c>
      <c r="J33" s="181" t="b">
        <v>0</v>
      </c>
      <c r="K33" s="198">
        <f t="shared" si="0"/>
        <v>0</v>
      </c>
      <c r="L33" s="198">
        <f t="shared" si="1"/>
        <v>0</v>
      </c>
      <c r="M33" s="197">
        <v>2</v>
      </c>
      <c r="N33" s="197">
        <f t="shared" si="2"/>
        <v>0</v>
      </c>
      <c r="O33" s="197">
        <f t="shared" si="3"/>
        <v>0</v>
      </c>
      <c r="P33" s="197">
        <f t="shared" si="4"/>
        <v>0</v>
      </c>
    </row>
    <row r="34" spans="3:16" ht="30" customHeight="1" thickBot="1">
      <c r="C34" s="62"/>
      <c r="I34" s="68"/>
      <c r="J34" s="68"/>
      <c r="K34" s="68">
        <f>COUNTA(K7:K33)</f>
        <v>24</v>
      </c>
      <c r="L34" s="68">
        <f>SUM(L7:L33)</f>
        <v>0</v>
      </c>
      <c r="M34" s="68">
        <f>SUM(M7:M33)</f>
        <v>38</v>
      </c>
      <c r="N34" s="68">
        <f>SUM(N7:N33)</f>
        <v>0</v>
      </c>
      <c r="O34" s="68">
        <f>SUM(O7:O33)</f>
        <v>0</v>
      </c>
      <c r="P34" s="68">
        <f>SUM(P7:P33)</f>
        <v>0</v>
      </c>
    </row>
    <row r="35" spans="3:16" s="49" customFormat="1" ht="21" customHeight="1" thickBot="1">
      <c r="C35" s="225" t="s">
        <v>232</v>
      </c>
      <c r="D35" s="226"/>
      <c r="E35" s="226"/>
      <c r="G35" s="50"/>
      <c r="M35" s="68"/>
      <c r="N35" s="68"/>
      <c r="O35" s="68"/>
      <c r="P35" s="68"/>
    </row>
    <row r="36" spans="3:16" s="49" customFormat="1" ht="18" customHeight="1">
      <c r="C36" s="51" t="s">
        <v>30</v>
      </c>
      <c r="D36" s="217">
        <f>K34</f>
        <v>24</v>
      </c>
      <c r="E36" s="217"/>
      <c r="G36" s="50"/>
      <c r="M36" s="68"/>
      <c r="N36" s="68"/>
      <c r="O36" s="68"/>
      <c r="P36" s="68"/>
    </row>
    <row r="37" spans="3:16" s="49" customFormat="1" ht="18" customHeight="1">
      <c r="C37" s="52" t="s">
        <v>31</v>
      </c>
      <c r="D37" s="221">
        <f>IF(SUM(K6:L33)&gt;K34,"erreur",SUM(K6:L33))</f>
        <v>0</v>
      </c>
      <c r="E37" s="221"/>
      <c r="F37" s="53"/>
      <c r="G37" s="54"/>
      <c r="H37" s="55"/>
      <c r="M37" s="68"/>
      <c r="N37" s="68"/>
      <c r="O37" s="68"/>
      <c r="P37" s="68"/>
    </row>
    <row r="38" spans="3:16" s="49" customFormat="1" ht="18" customHeight="1">
      <c r="C38" s="56" t="s">
        <v>32</v>
      </c>
      <c r="D38" s="228">
        <f>L34</f>
        <v>0</v>
      </c>
      <c r="E38" s="228"/>
      <c r="F38" s="53"/>
      <c r="G38" s="54"/>
      <c r="H38" s="55"/>
      <c r="M38" s="68"/>
      <c r="N38" s="68"/>
      <c r="O38" s="68"/>
      <c r="P38" s="68"/>
    </row>
    <row r="39" spans="3:16" s="49" customFormat="1" ht="4.5" customHeight="1">
      <c r="C39" s="213"/>
      <c r="D39" s="213"/>
      <c r="E39" s="213"/>
      <c r="F39" s="53"/>
      <c r="G39" s="54"/>
      <c r="H39" s="55"/>
      <c r="M39" s="68"/>
      <c r="N39" s="68"/>
      <c r="O39" s="68"/>
      <c r="P39" s="68"/>
    </row>
    <row r="40" spans="3:16" s="49" customFormat="1" ht="18" customHeight="1">
      <c r="C40" s="56" t="s">
        <v>33</v>
      </c>
      <c r="D40" s="227">
        <f>IF(D37="erreur","erreur",IF(D37=0,0,D38/D37))</f>
        <v>0</v>
      </c>
      <c r="E40" s="227"/>
      <c r="F40" s="53"/>
      <c r="G40" s="54"/>
      <c r="H40" s="55"/>
      <c r="M40" s="68"/>
      <c r="N40" s="68"/>
      <c r="O40" s="68"/>
      <c r="P40" s="68"/>
    </row>
    <row r="41" spans="3:16" s="49" customFormat="1" ht="4.5" customHeight="1">
      <c r="C41" s="213"/>
      <c r="D41" s="213"/>
      <c r="E41" s="213"/>
      <c r="F41" s="53"/>
      <c r="G41" s="54"/>
      <c r="H41" s="55"/>
      <c r="M41" s="68"/>
      <c r="N41" s="68"/>
      <c r="O41" s="68"/>
      <c r="P41" s="68"/>
    </row>
    <row r="42" spans="3:16" s="49" customFormat="1" ht="18" customHeight="1">
      <c r="C42" s="121" t="s">
        <v>34</v>
      </c>
      <c r="D42" s="214">
        <f>IF(D37="erreur","erreur",IF(P34=0,0,O34/P34))</f>
        <v>0</v>
      </c>
      <c r="E42" s="214"/>
      <c r="G42" s="50"/>
      <c r="M42" s="68"/>
      <c r="N42" s="68"/>
      <c r="O42" s="68"/>
      <c r="P42" s="68"/>
    </row>
  </sheetData>
  <sheetProtection sheet="1" scenarios="1"/>
  <mergeCells count="9">
    <mergeCell ref="D40:E40"/>
    <mergeCell ref="C41:E41"/>
    <mergeCell ref="D42:E42"/>
    <mergeCell ref="C3:F3"/>
    <mergeCell ref="C35:E35"/>
    <mergeCell ref="D36:E36"/>
    <mergeCell ref="D37:E37"/>
    <mergeCell ref="D38:E38"/>
    <mergeCell ref="C39:E39"/>
  </mergeCells>
  <conditionalFormatting sqref="D37:E37">
    <cfRule type="cellIs" priority="19" dxfId="90" operator="lessThan" stopIfTrue="1">
      <formula>$D$36*0.75</formula>
    </cfRule>
  </conditionalFormatting>
  <conditionalFormatting sqref="D42:E42">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7:B11 B13:B19 B21:B30 B32:B33">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600" verticalDpi="600" orientation="landscape" paperSize="9" r:id="rId3"/>
  <headerFooter>
    <oddFooter>&amp;R&amp;A &amp;P/&amp;N</oddFooter>
  </headerFooter>
  <rowBreaks count="2" manualBreakCount="2">
    <brk id="19" max="255" man="1"/>
    <brk id="30"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C10:P32"/>
  <sheetViews>
    <sheetView showGridLines="0" showRowColHeaders="0" zoomScale="67" zoomScaleNormal="67" zoomScalePageLayoutView="0" workbookViewId="0" topLeftCell="A1">
      <selection activeCell="D18" sqref="D18:H18"/>
    </sheetView>
  </sheetViews>
  <sheetFormatPr defaultColWidth="11.421875" defaultRowHeight="12.75"/>
  <cols>
    <col min="1" max="1" width="54.140625" style="0" customWidth="1"/>
    <col min="2" max="2" width="4.57421875" style="0" customWidth="1"/>
    <col min="3" max="3" width="27.00390625" style="0" customWidth="1"/>
    <col min="4" max="4" width="11.57421875" style="0" customWidth="1"/>
    <col min="5" max="6" width="15.7109375" style="0" customWidth="1"/>
    <col min="9" max="9" width="4.8515625" style="0" customWidth="1"/>
  </cols>
  <sheetData>
    <row r="10" spans="8:9" ht="30">
      <c r="H10" s="210"/>
      <c r="I10" s="210"/>
    </row>
    <row r="11" spans="8:9" ht="30">
      <c r="H11" s="210"/>
      <c r="I11" s="210"/>
    </row>
    <row r="16" ht="17.25" customHeight="1"/>
    <row r="17" ht="30" customHeight="1">
      <c r="P17" s="8"/>
    </row>
    <row r="18" spans="3:16" ht="30" customHeight="1">
      <c r="C18" s="1" t="s">
        <v>118</v>
      </c>
      <c r="D18" s="211"/>
      <c r="E18" s="211"/>
      <c r="F18" s="211"/>
      <c r="G18" s="211"/>
      <c r="H18" s="211"/>
      <c r="P18" s="8"/>
    </row>
    <row r="19" ht="12.75" customHeight="1"/>
    <row r="20" ht="12.75" customHeight="1"/>
    <row r="21" spans="5:6" ht="22.5" customHeight="1">
      <c r="E21" s="128" t="s">
        <v>0</v>
      </c>
      <c r="F21" s="128" t="s">
        <v>154</v>
      </c>
    </row>
    <row r="22" spans="3:6" ht="22.5" customHeight="1">
      <c r="C22" s="2" t="s">
        <v>1</v>
      </c>
      <c r="D22" s="3"/>
      <c r="E22" s="129">
        <f>IF(Organisation!D34="erreur","erreur",Organisation!D34/Organisation!D33)</f>
        <v>0</v>
      </c>
      <c r="F22" s="129" t="str">
        <f>IF(E22&gt;0,Organisation!D39,"?")</f>
        <v>?</v>
      </c>
    </row>
    <row r="23" spans="3:6" ht="22.5" customHeight="1">
      <c r="C23" s="4" t="s">
        <v>2</v>
      </c>
      <c r="E23" s="130">
        <f>IF(Budget!D26="erreur","erreur",Budget!D26/Budget!D25)</f>
        <v>0</v>
      </c>
      <c r="F23" s="131" t="str">
        <f>IF(E23&gt;0,Budget!D31,"?")</f>
        <v>?</v>
      </c>
    </row>
    <row r="24" spans="3:7" ht="22.5" customHeight="1">
      <c r="C24" s="5" t="s">
        <v>3</v>
      </c>
      <c r="D24" s="6"/>
      <c r="E24" s="132">
        <f>IF(Dépenses!D34="erreur","erreur",Dépenses!D34/Dépenses!D33)</f>
        <v>0</v>
      </c>
      <c r="F24" s="132" t="str">
        <f>IF(E24&gt;0,Dépenses!D39,"?")</f>
        <v>?</v>
      </c>
      <c r="G24" s="7">
        <f>IF(F24="?",0,1)</f>
        <v>0</v>
      </c>
    </row>
    <row r="25" spans="3:7" ht="22.5" customHeight="1">
      <c r="C25" s="1" t="s">
        <v>4</v>
      </c>
      <c r="D25" s="8"/>
      <c r="E25" s="133">
        <f>IF(Recettes!D31="erreur","erreur",Recettes!D31/Recettes!D30)</f>
        <v>0</v>
      </c>
      <c r="F25" s="131" t="str">
        <f>IF(E25&gt;0,Recettes!D36,"?")</f>
        <v>?</v>
      </c>
      <c r="G25" s="7">
        <f>IF(F25="?",0,1)</f>
        <v>0</v>
      </c>
    </row>
    <row r="26" spans="3:7" ht="22.5" customHeight="1">
      <c r="C26" s="5" t="s">
        <v>5</v>
      </c>
      <c r="D26" s="6"/>
      <c r="E26" s="132">
        <f>IF('Opérations spéciales'!D44="erreur","erreur",'Opérations spéciales'!D44/'Opérations spéciales'!D43)</f>
        <v>0</v>
      </c>
      <c r="F26" s="132" t="str">
        <f>IF(E26&gt;0,'Opérations spéciales'!D49,"?")</f>
        <v>?</v>
      </c>
      <c r="G26" s="7">
        <f>IF(F26="?",0,1)</f>
        <v>0</v>
      </c>
    </row>
    <row r="27" spans="3:7" ht="22.5" customHeight="1">
      <c r="C27" s="1" t="s">
        <v>111</v>
      </c>
      <c r="D27" s="8"/>
      <c r="E27" s="133">
        <f>IF('Marchés publics'!D17="erreur","erreur",'Marchés publics'!D17/'Marchés publics'!D16)</f>
        <v>0</v>
      </c>
      <c r="F27" s="131" t="str">
        <f>IF(E27&gt;0,'Marchés publics'!D22,"?")</f>
        <v>?</v>
      </c>
      <c r="G27" s="7"/>
    </row>
    <row r="28" spans="3:7" ht="22.5" customHeight="1">
      <c r="C28" s="5" t="s">
        <v>6</v>
      </c>
      <c r="D28" s="6"/>
      <c r="E28" s="132">
        <f>IF('Aides financières aux élèves'!D37="erreur","erreur",'Aides financières aux élèves'!D37/'Aides financières aux élèves'!D36)</f>
        <v>0</v>
      </c>
      <c r="F28" s="132" t="str">
        <f>IF(E28&gt;0,'Aides financières aux élèves'!D42,"?")</f>
        <v>?</v>
      </c>
      <c r="G28" s="7">
        <f>IF(F28="?",0,1)</f>
        <v>0</v>
      </c>
    </row>
    <row r="29" spans="3:7" ht="22.5" customHeight="1">
      <c r="C29" s="1" t="s">
        <v>7</v>
      </c>
      <c r="D29" s="8"/>
      <c r="E29" s="133">
        <f>IF('Voyages scolaires'!D26="erreur","erreur",'Voyages scolaires'!D26/'Voyages scolaires'!D25)</f>
        <v>0</v>
      </c>
      <c r="F29" s="131" t="str">
        <f>IF(E29&gt;0,'Voyages scolaires'!D31,"?")</f>
        <v>?</v>
      </c>
      <c r="G29" s="7">
        <f>IF(F29="?",0,1)</f>
        <v>0</v>
      </c>
    </row>
    <row r="30" spans="3:7" ht="22.5" customHeight="1">
      <c r="C30" s="5" t="s">
        <v>119</v>
      </c>
      <c r="D30" s="6"/>
      <c r="E30" s="132">
        <f>IF(Rémunérations!D37="erreur","erreur",Rémunérations!D37/Rémunérations!D36)</f>
        <v>0</v>
      </c>
      <c r="F30" s="132" t="str">
        <f>IF(E30&gt;0,Rémunérations!D42,"?")</f>
        <v>?</v>
      </c>
      <c r="G30" s="7">
        <f>SUM(G24:G29)</f>
        <v>0</v>
      </c>
    </row>
    <row r="31" spans="5:6" ht="12.75">
      <c r="E31" s="127"/>
      <c r="F31" s="127"/>
    </row>
    <row r="32" spans="3:6" ht="22.5" customHeight="1">
      <c r="C32" s="209" t="s">
        <v>8</v>
      </c>
      <c r="D32" s="209"/>
      <c r="E32" s="134">
        <f>SUM(E22:E30)/9</f>
        <v>0</v>
      </c>
      <c r="F32" s="134" t="str">
        <f>IF(COUNTIF(F22:F30,"?")=9,"?",SUM(F22:F30)/(COUNTA(F22:F30)-COUNTIF(F22:F30,"?")))</f>
        <v>?</v>
      </c>
    </row>
  </sheetData>
  <sheetProtection sheet="1" objects="1" scenarios="1"/>
  <mergeCells count="3">
    <mergeCell ref="C32:D32"/>
    <mergeCell ref="H10:I11"/>
    <mergeCell ref="D18:H18"/>
  </mergeCells>
  <conditionalFormatting sqref="E22:E30">
    <cfRule type="cellIs" priority="22" dxfId="88" operator="lessThan" stopIfTrue="1">
      <formula>0.75</formula>
    </cfRule>
  </conditionalFormatting>
  <conditionalFormatting sqref="F22:F30">
    <cfRule type="cellIs" priority="16" dxfId="88" operator="greaterThanOrEqual" stopIfTrue="1">
      <formula>0.2</formula>
    </cfRule>
  </conditionalFormatting>
  <conditionalFormatting sqref="E32">
    <cfRule type="cellIs" priority="7" dxfId="84" operator="lessThan" stopIfTrue="1">
      <formula>0.0001</formula>
    </cfRule>
    <cfRule type="cellIs" priority="8" dxfId="0" operator="between" stopIfTrue="1">
      <formula>0.0001</formula>
      <formula>0.7499</formula>
    </cfRule>
    <cfRule type="cellIs" priority="9" dxfId="2" operator="greaterThanOrEqual" stopIfTrue="1">
      <formula>0.75</formula>
    </cfRule>
  </conditionalFormatting>
  <conditionalFormatting sqref="F32">
    <cfRule type="cellIs" priority="1" dxfId="84" operator="equal" stopIfTrue="1">
      <formula>"?"</formula>
    </cfRule>
    <cfRule type="cellIs" priority="2"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printOptions horizontalCentered="1"/>
  <pageMargins left="0.3937007874015748" right="0.3937007874015748" top="0.3937007874015748" bottom="0.3937007874015748" header="0.1968503937007874" footer="0.1968503937007874"/>
  <pageSetup fitToHeight="1" fitToWidth="1" horizontalDpi="300" verticalDpi="300" orientation="landscape" paperSize="9" scale="90" r:id="rId2"/>
  <headerFooter>
    <oddFooter>&amp;L&amp;Z&amp;F&amp;R&amp;D</oddFooter>
  </headerFooter>
  <drawing r:id="rId1"/>
</worksheet>
</file>

<file path=xl/worksheets/sheet3.xml><?xml version="1.0" encoding="utf-8"?>
<worksheet xmlns="http://schemas.openxmlformats.org/spreadsheetml/2006/main" xmlns:r="http://schemas.openxmlformats.org/officeDocument/2006/relationships">
  <sheetPr codeName="Feuil8"/>
  <dimension ref="A1:IU39"/>
  <sheetViews>
    <sheetView showGridLines="0" showRowColHeaders="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9" customWidth="1"/>
    <col min="8" max="8" width="5.7109375" style="49" customWidth="1"/>
    <col min="9" max="12" width="11.421875" style="49" hidden="1" customWidth="1"/>
    <col min="13" max="16" width="11.421875" style="68" hidden="1" customWidth="1"/>
    <col min="17" max="17" width="11.28125" style="49" customWidth="1"/>
    <col min="18" max="16384" width="11.28125" style="8" customWidth="1"/>
  </cols>
  <sheetData>
    <row r="1" spans="7:23" ht="7.5" customHeight="1">
      <c r="G1" s="12"/>
      <c r="H1" s="193"/>
      <c r="I1" s="193"/>
      <c r="J1" s="193"/>
      <c r="K1" s="193"/>
      <c r="L1" s="193"/>
      <c r="M1" s="194"/>
      <c r="N1" s="194"/>
      <c r="O1" s="194"/>
      <c r="P1" s="194"/>
      <c r="Q1" s="193"/>
      <c r="R1" s="13"/>
      <c r="S1" s="13"/>
      <c r="T1" s="13"/>
      <c r="U1" s="13"/>
      <c r="V1" s="13"/>
      <c r="W1" s="13"/>
    </row>
    <row r="2" spans="3:23" ht="30" customHeight="1">
      <c r="C2" s="14" t="s">
        <v>1</v>
      </c>
      <c r="D2" s="14"/>
      <c r="E2" s="14"/>
      <c r="F2" s="14"/>
      <c r="G2" s="15"/>
      <c r="H2" s="199"/>
      <c r="I2" s="193"/>
      <c r="J2" s="193"/>
      <c r="K2" s="193"/>
      <c r="L2" s="193"/>
      <c r="M2" s="194"/>
      <c r="N2" s="194"/>
      <c r="O2" s="194"/>
      <c r="P2" s="194"/>
      <c r="Q2" s="193"/>
      <c r="R2" s="13"/>
      <c r="S2" s="13"/>
      <c r="T2" s="13"/>
      <c r="U2" s="13"/>
      <c r="V2" s="13"/>
      <c r="W2" s="13"/>
    </row>
    <row r="3" spans="3:23" ht="15" customHeight="1" thickBot="1">
      <c r="C3" s="215"/>
      <c r="D3" s="215"/>
      <c r="E3" s="215"/>
      <c r="F3" s="215"/>
      <c r="G3" s="17"/>
      <c r="H3" s="200"/>
      <c r="I3" s="193"/>
      <c r="J3" s="193"/>
      <c r="K3" s="193"/>
      <c r="L3" s="193"/>
      <c r="M3" s="194"/>
      <c r="N3" s="194"/>
      <c r="O3" s="194"/>
      <c r="P3" s="194"/>
      <c r="Q3" s="193"/>
      <c r="R3" s="13"/>
      <c r="S3" s="13"/>
      <c r="T3" s="13"/>
      <c r="U3" s="13"/>
      <c r="V3" s="13"/>
      <c r="W3" s="13"/>
    </row>
    <row r="4" spans="3:23" ht="22.5" customHeight="1" thickBot="1">
      <c r="C4" s="18" t="s">
        <v>9</v>
      </c>
      <c r="D4" s="18" t="s">
        <v>10</v>
      </c>
      <c r="E4" s="18" t="s">
        <v>11</v>
      </c>
      <c r="F4" s="18" t="s">
        <v>12</v>
      </c>
      <c r="G4" s="19"/>
      <c r="H4" s="201"/>
      <c r="I4" s="195" t="s">
        <v>103</v>
      </c>
      <c r="J4" s="195" t="s">
        <v>106</v>
      </c>
      <c r="K4" s="195" t="s">
        <v>104</v>
      </c>
      <c r="L4" s="195" t="s">
        <v>105</v>
      </c>
      <c r="M4" s="195" t="s">
        <v>107</v>
      </c>
      <c r="N4" s="195" t="s">
        <v>108</v>
      </c>
      <c r="O4" s="195" t="s">
        <v>109</v>
      </c>
      <c r="P4" s="195" t="s">
        <v>110</v>
      </c>
      <c r="Q4" s="193"/>
      <c r="R4" s="13"/>
      <c r="S4" s="13"/>
      <c r="T4" s="13"/>
      <c r="U4" s="13"/>
      <c r="V4" s="13"/>
      <c r="W4" s="13"/>
    </row>
    <row r="5" spans="3:17" s="13" customFormat="1" ht="15" customHeight="1">
      <c r="C5" s="21" t="s">
        <v>82</v>
      </c>
      <c r="D5" s="22"/>
      <c r="E5" s="25"/>
      <c r="F5" s="23"/>
      <c r="G5" s="19"/>
      <c r="H5" s="201"/>
      <c r="I5" s="194"/>
      <c r="J5" s="194"/>
      <c r="K5" s="194"/>
      <c r="L5" s="194"/>
      <c r="M5" s="202"/>
      <c r="N5" s="195"/>
      <c r="O5" s="195"/>
      <c r="P5" s="195"/>
      <c r="Q5" s="193"/>
    </row>
    <row r="6" spans="1:17" s="13" customFormat="1" ht="30" customHeight="1">
      <c r="A6" s="57">
        <v>1</v>
      </c>
      <c r="B6" s="24">
        <f>IF(AND(K6=1,L6=1),0,IF(K6=1,1,IF(L6=1,O6+1,0)))</f>
        <v>0</v>
      </c>
      <c r="C6" s="137" t="s">
        <v>13</v>
      </c>
      <c r="D6" s="22"/>
      <c r="E6" s="25"/>
      <c r="F6" s="190"/>
      <c r="G6" s="83" t="str">
        <f>IF(K6+L6=2,"Attention : vous ne pouvez donner qu'une seule réponse à la fois !","  ")</f>
        <v>  </v>
      </c>
      <c r="H6" s="203"/>
      <c r="I6" s="181" t="b">
        <v>0</v>
      </c>
      <c r="J6" s="181" t="b">
        <v>0</v>
      </c>
      <c r="K6" s="198">
        <f>IF(I6=TRUE,1,0)</f>
        <v>0</v>
      </c>
      <c r="L6" s="198">
        <f>IF(J6=TRUE,1,0)</f>
        <v>0</v>
      </c>
      <c r="M6" s="197">
        <v>1</v>
      </c>
      <c r="N6" s="197">
        <f>M6*K6</f>
        <v>0</v>
      </c>
      <c r="O6" s="197">
        <f>L6*M6</f>
        <v>0</v>
      </c>
      <c r="P6" s="197">
        <f>SUM(N6:O6)</f>
        <v>0</v>
      </c>
      <c r="Q6" s="50"/>
    </row>
    <row r="7" spans="1:17" s="9" customFormat="1" ht="30" customHeight="1">
      <c r="A7" s="36">
        <f>A6+1</f>
        <v>2</v>
      </c>
      <c r="B7" s="24">
        <f>IF(AND(K7=1,L7=1),0,IF(K7=1,1,IF(L7=1,O7+1,0)))</f>
        <v>0</v>
      </c>
      <c r="C7" s="138" t="s">
        <v>19</v>
      </c>
      <c r="D7" s="33"/>
      <c r="E7" s="33"/>
      <c r="F7" s="177"/>
      <c r="G7" s="83" t="str">
        <f aca="true" t="shared" si="0" ref="G7:G30">IF(K7+L7=2,"Attention : vous ne pouvez donner qu'une seule réponse à la fois !","  ")</f>
        <v>  </v>
      </c>
      <c r="H7" s="203"/>
      <c r="I7" s="181" t="b">
        <v>0</v>
      </c>
      <c r="J7" s="181" t="b">
        <v>0</v>
      </c>
      <c r="K7" s="198">
        <f aca="true" t="shared" si="1" ref="K7:L9">IF(I7=TRUE,1,0)</f>
        <v>0</v>
      </c>
      <c r="L7" s="198">
        <f t="shared" si="1"/>
        <v>0</v>
      </c>
      <c r="M7" s="197">
        <v>1</v>
      </c>
      <c r="N7" s="197">
        <f>M7*K7</f>
        <v>0</v>
      </c>
      <c r="O7" s="197">
        <f>L7*M7</f>
        <v>0</v>
      </c>
      <c r="P7" s="197">
        <f>SUM(N7:O7)</f>
        <v>0</v>
      </c>
      <c r="Q7" s="50"/>
    </row>
    <row r="8" spans="1:17" s="9" customFormat="1" ht="30" customHeight="1">
      <c r="A8" s="90">
        <f>A7+1</f>
        <v>3</v>
      </c>
      <c r="B8" s="24">
        <f>IF(AND(K8=1,L8=1),0,IF(K8=1,1,IF(L8=1,O8+1,0)))</f>
        <v>0</v>
      </c>
      <c r="C8" s="139" t="s">
        <v>20</v>
      </c>
      <c r="D8" s="33"/>
      <c r="E8" s="33"/>
      <c r="F8" s="177"/>
      <c r="G8" s="83" t="str">
        <f t="shared" si="0"/>
        <v>  </v>
      </c>
      <c r="H8" s="203"/>
      <c r="I8" s="181" t="b">
        <v>0</v>
      </c>
      <c r="J8" s="181" t="b">
        <v>0</v>
      </c>
      <c r="K8" s="198">
        <f t="shared" si="1"/>
        <v>0</v>
      </c>
      <c r="L8" s="198">
        <f t="shared" si="1"/>
        <v>0</v>
      </c>
      <c r="M8" s="197">
        <v>2</v>
      </c>
      <c r="N8" s="197">
        <f>M8*K8</f>
        <v>0</v>
      </c>
      <c r="O8" s="197">
        <f>L8*M8</f>
        <v>0</v>
      </c>
      <c r="P8" s="197">
        <f>SUM(N8:O8)</f>
        <v>0</v>
      </c>
      <c r="Q8" s="50"/>
    </row>
    <row r="9" spans="1:17" s="9" customFormat="1" ht="30" customHeight="1">
      <c r="A9" s="90">
        <f>A8+1</f>
        <v>4</v>
      </c>
      <c r="B9" s="24">
        <f>IF(AND(K9=1,L9=1),0,IF(K9=1,1,IF(L9=1,O9+1,0)))</f>
        <v>0</v>
      </c>
      <c r="C9" s="139" t="s">
        <v>198</v>
      </c>
      <c r="D9" s="33"/>
      <c r="E9" s="33"/>
      <c r="F9" s="177"/>
      <c r="G9" s="83" t="str">
        <f t="shared" si="0"/>
        <v>  </v>
      </c>
      <c r="H9" s="203"/>
      <c r="I9" s="181" t="b">
        <v>0</v>
      </c>
      <c r="J9" s="181" t="b">
        <v>0</v>
      </c>
      <c r="K9" s="198">
        <f t="shared" si="1"/>
        <v>0</v>
      </c>
      <c r="L9" s="198">
        <f t="shared" si="1"/>
        <v>0</v>
      </c>
      <c r="M9" s="197">
        <v>2</v>
      </c>
      <c r="N9" s="197">
        <f>M9*K9</f>
        <v>0</v>
      </c>
      <c r="O9" s="197">
        <f>L9*M9</f>
        <v>0</v>
      </c>
      <c r="P9" s="197">
        <f>SUM(N9:O9)</f>
        <v>0</v>
      </c>
      <c r="Q9" s="50"/>
    </row>
    <row r="10" spans="1:17" s="13" customFormat="1" ht="30" customHeight="1">
      <c r="A10" s="57">
        <f>A9+1</f>
        <v>5</v>
      </c>
      <c r="B10" s="24">
        <f>IF(AND(K10=1,L10=1),0,IF(K10=1,1,IF(L10=1,O10+1,0)))</f>
        <v>0</v>
      </c>
      <c r="C10" s="125" t="s">
        <v>14</v>
      </c>
      <c r="D10" s="113"/>
      <c r="E10" s="28"/>
      <c r="F10" s="191"/>
      <c r="G10" s="83" t="str">
        <f t="shared" si="0"/>
        <v>  </v>
      </c>
      <c r="H10" s="203"/>
      <c r="I10" s="181" t="b">
        <v>0</v>
      </c>
      <c r="J10" s="181" t="b">
        <v>0</v>
      </c>
      <c r="K10" s="198">
        <f>IF(I10=TRUE,1,0)</f>
        <v>0</v>
      </c>
      <c r="L10" s="198">
        <f>IF(J10=TRUE,1,0)</f>
        <v>0</v>
      </c>
      <c r="M10" s="197">
        <v>1</v>
      </c>
      <c r="N10" s="197">
        <f>M10*K10</f>
        <v>0</v>
      </c>
      <c r="O10" s="197">
        <f>L10*M10</f>
        <v>0</v>
      </c>
      <c r="P10" s="197">
        <f>SUM(N10:O10)</f>
        <v>0</v>
      </c>
      <c r="Q10" s="50"/>
    </row>
    <row r="11" spans="3:17" s="9" customFormat="1" ht="15" customHeight="1">
      <c r="C11" s="112" t="s">
        <v>15</v>
      </c>
      <c r="D11" s="35"/>
      <c r="E11" s="35"/>
      <c r="F11" s="31"/>
      <c r="G11" s="83"/>
      <c r="H11" s="203"/>
      <c r="I11" s="198"/>
      <c r="J11" s="198"/>
      <c r="K11" s="198"/>
      <c r="L11" s="198"/>
      <c r="M11" s="197"/>
      <c r="N11" s="197"/>
      <c r="O11" s="197"/>
      <c r="P11" s="197"/>
      <c r="Q11" s="50"/>
    </row>
    <row r="12" spans="1:17" s="9" customFormat="1" ht="30" customHeight="1">
      <c r="A12" s="34">
        <f>A10+1</f>
        <v>6</v>
      </c>
      <c r="B12" s="24">
        <f>IF(AND(K12=1,L12=1),0,IF(K12=1,1,IF(L12=1,O12+1,0)))</f>
        <v>0</v>
      </c>
      <c r="C12" s="75" t="s">
        <v>16</v>
      </c>
      <c r="D12" s="33"/>
      <c r="E12" s="33"/>
      <c r="F12" s="177"/>
      <c r="G12" s="83" t="str">
        <f t="shared" si="0"/>
        <v>  </v>
      </c>
      <c r="H12" s="203"/>
      <c r="I12" s="181" t="b">
        <v>0</v>
      </c>
      <c r="J12" s="181" t="b">
        <v>0</v>
      </c>
      <c r="K12" s="198">
        <f aca="true" t="shared" si="2" ref="K12:L15">IF(I12=TRUE,1,0)</f>
        <v>0</v>
      </c>
      <c r="L12" s="198">
        <f t="shared" si="2"/>
        <v>0</v>
      </c>
      <c r="M12" s="197">
        <v>3</v>
      </c>
      <c r="N12" s="197">
        <f>M12*K12</f>
        <v>0</v>
      </c>
      <c r="O12" s="197">
        <f>L12*M12</f>
        <v>0</v>
      </c>
      <c r="P12" s="197">
        <f>SUM(N12:O12)</f>
        <v>0</v>
      </c>
      <c r="Q12" s="50"/>
    </row>
    <row r="13" spans="1:17" s="9" customFormat="1" ht="30" customHeight="1">
      <c r="A13" s="32">
        <f>A12+1</f>
        <v>7</v>
      </c>
      <c r="B13" s="24">
        <f aca="true" t="shared" si="3" ref="B13:B30">IF(AND(K13=1,L13=1),0,IF(K13=1,1,IF(L13=1,O13+1,0)))</f>
        <v>0</v>
      </c>
      <c r="C13" s="37" t="s">
        <v>199</v>
      </c>
      <c r="D13" s="33"/>
      <c r="E13" s="33"/>
      <c r="F13" s="177"/>
      <c r="G13" s="83" t="str">
        <f t="shared" si="0"/>
        <v>  </v>
      </c>
      <c r="H13" s="203"/>
      <c r="I13" s="181" t="b">
        <v>0</v>
      </c>
      <c r="J13" s="181" t="b">
        <v>0</v>
      </c>
      <c r="K13" s="198">
        <f t="shared" si="2"/>
        <v>0</v>
      </c>
      <c r="L13" s="198">
        <f t="shared" si="2"/>
        <v>0</v>
      </c>
      <c r="M13" s="197">
        <v>1</v>
      </c>
      <c r="N13" s="197">
        <f>M13*K13</f>
        <v>0</v>
      </c>
      <c r="O13" s="197">
        <f>L13*M13</f>
        <v>0</v>
      </c>
      <c r="P13" s="197">
        <f>SUM(N13:O13)</f>
        <v>0</v>
      </c>
      <c r="Q13" s="50"/>
    </row>
    <row r="14" spans="1:17" s="9" customFormat="1" ht="30" customHeight="1">
      <c r="A14" s="34">
        <f>A13+1</f>
        <v>8</v>
      </c>
      <c r="B14" s="24">
        <f t="shared" si="3"/>
        <v>0</v>
      </c>
      <c r="C14" s="75" t="s">
        <v>17</v>
      </c>
      <c r="D14" s="33"/>
      <c r="E14" s="33"/>
      <c r="F14" s="177"/>
      <c r="G14" s="83" t="str">
        <f t="shared" si="0"/>
        <v>  </v>
      </c>
      <c r="H14" s="203"/>
      <c r="I14" s="181" t="b">
        <v>0</v>
      </c>
      <c r="J14" s="181" t="b">
        <v>0</v>
      </c>
      <c r="K14" s="198">
        <f t="shared" si="2"/>
        <v>0</v>
      </c>
      <c r="L14" s="198">
        <f t="shared" si="2"/>
        <v>0</v>
      </c>
      <c r="M14" s="197">
        <v>3</v>
      </c>
      <c r="N14" s="197">
        <f>M14*K14</f>
        <v>0</v>
      </c>
      <c r="O14" s="197">
        <f>L14*M14</f>
        <v>0</v>
      </c>
      <c r="P14" s="197">
        <f>SUM(N14:O14)</f>
        <v>0</v>
      </c>
      <c r="Q14" s="50"/>
    </row>
    <row r="15" spans="1:17" s="9" customFormat="1" ht="30" customHeight="1">
      <c r="A15" s="36">
        <f>A14+1</f>
        <v>9</v>
      </c>
      <c r="B15" s="24">
        <f t="shared" si="3"/>
        <v>0</v>
      </c>
      <c r="C15" s="126" t="s">
        <v>18</v>
      </c>
      <c r="D15" s="38"/>
      <c r="E15" s="38"/>
      <c r="F15" s="177"/>
      <c r="G15" s="83" t="str">
        <f t="shared" si="0"/>
        <v>  </v>
      </c>
      <c r="H15" s="203"/>
      <c r="I15" s="181" t="b">
        <v>0</v>
      </c>
      <c r="J15" s="181" t="b">
        <v>0</v>
      </c>
      <c r="K15" s="198">
        <f t="shared" si="2"/>
        <v>0</v>
      </c>
      <c r="L15" s="198">
        <f t="shared" si="2"/>
        <v>0</v>
      </c>
      <c r="M15" s="197">
        <v>1</v>
      </c>
      <c r="N15" s="197">
        <f>M15*K15</f>
        <v>0</v>
      </c>
      <c r="O15" s="197">
        <f>L15*M15</f>
        <v>0</v>
      </c>
      <c r="P15" s="197">
        <f>SUM(N15:O15)</f>
        <v>0</v>
      </c>
      <c r="Q15" s="50"/>
    </row>
    <row r="16" spans="1:17" s="9" customFormat="1" ht="15" customHeight="1">
      <c r="A16" s="36"/>
      <c r="B16" s="24"/>
      <c r="C16" s="112" t="s">
        <v>21</v>
      </c>
      <c r="D16" s="39"/>
      <c r="E16" s="39"/>
      <c r="F16" s="30"/>
      <c r="G16" s="83"/>
      <c r="H16" s="203"/>
      <c r="I16" s="198"/>
      <c r="J16" s="198"/>
      <c r="K16" s="198"/>
      <c r="L16" s="198"/>
      <c r="M16" s="197"/>
      <c r="N16" s="197"/>
      <c r="O16" s="197"/>
      <c r="P16" s="197"/>
      <c r="Q16" s="50"/>
    </row>
    <row r="17" spans="1:255" ht="30" customHeight="1">
      <c r="A17" s="42">
        <f>A15+1</f>
        <v>10</v>
      </c>
      <c r="B17" s="24">
        <f t="shared" si="3"/>
        <v>0</v>
      </c>
      <c r="C17" s="37" t="s">
        <v>22</v>
      </c>
      <c r="D17" s="43"/>
      <c r="E17" s="44"/>
      <c r="F17" s="177"/>
      <c r="G17" s="83" t="str">
        <f t="shared" si="0"/>
        <v>  </v>
      </c>
      <c r="H17" s="203"/>
      <c r="I17" s="181" t="b">
        <v>0</v>
      </c>
      <c r="J17" s="181" t="b">
        <v>0</v>
      </c>
      <c r="K17" s="198">
        <f aca="true" t="shared" si="4" ref="K17:L21">IF(I17=TRUE,1,0)</f>
        <v>0</v>
      </c>
      <c r="L17" s="198">
        <f t="shared" si="4"/>
        <v>0</v>
      </c>
      <c r="M17" s="68">
        <v>1</v>
      </c>
      <c r="N17" s="197">
        <f>M17*K17</f>
        <v>0</v>
      </c>
      <c r="O17" s="197">
        <f>L17*M17</f>
        <v>0</v>
      </c>
      <c r="P17" s="197">
        <f>SUM(N17:O17)</f>
        <v>0</v>
      </c>
      <c r="Q17" s="204"/>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17" s="9" customFormat="1" ht="30" customHeight="1">
      <c r="A18" s="45">
        <f>A17+1</f>
        <v>11</v>
      </c>
      <c r="B18" s="24">
        <f t="shared" si="3"/>
        <v>0</v>
      </c>
      <c r="C18" s="75" t="s">
        <v>184</v>
      </c>
      <c r="D18" s="43"/>
      <c r="E18" s="33"/>
      <c r="F18" s="177"/>
      <c r="G18" s="83" t="str">
        <f t="shared" si="0"/>
        <v>  </v>
      </c>
      <c r="H18" s="203"/>
      <c r="I18" s="181" t="b">
        <v>0</v>
      </c>
      <c r="J18" s="181" t="b">
        <v>0</v>
      </c>
      <c r="K18" s="198">
        <f t="shared" si="4"/>
        <v>0</v>
      </c>
      <c r="L18" s="198">
        <f t="shared" si="4"/>
        <v>0</v>
      </c>
      <c r="M18" s="197">
        <v>3</v>
      </c>
      <c r="N18" s="197">
        <f>M18*K18</f>
        <v>0</v>
      </c>
      <c r="O18" s="197">
        <f>L18*M18</f>
        <v>0</v>
      </c>
      <c r="P18" s="197">
        <f>SUM(N18:O18)</f>
        <v>0</v>
      </c>
      <c r="Q18" s="50"/>
    </row>
    <row r="19" spans="1:17" s="9" customFormat="1" ht="30" customHeight="1">
      <c r="A19" s="76">
        <f>A18+1</f>
        <v>12</v>
      </c>
      <c r="B19" s="24">
        <f t="shared" si="3"/>
        <v>0</v>
      </c>
      <c r="C19" s="37" t="s">
        <v>23</v>
      </c>
      <c r="D19" s="43"/>
      <c r="E19" s="33"/>
      <c r="F19" s="177"/>
      <c r="G19" s="83" t="str">
        <f t="shared" si="0"/>
        <v>  </v>
      </c>
      <c r="H19" s="203"/>
      <c r="I19" s="181" t="b">
        <v>0</v>
      </c>
      <c r="J19" s="181" t="b">
        <v>0</v>
      </c>
      <c r="K19" s="198">
        <f t="shared" si="4"/>
        <v>0</v>
      </c>
      <c r="L19" s="198">
        <f t="shared" si="4"/>
        <v>0</v>
      </c>
      <c r="M19" s="197">
        <v>1</v>
      </c>
      <c r="N19" s="197">
        <f>M19*K19</f>
        <v>0</v>
      </c>
      <c r="O19" s="197">
        <f>L19*M19</f>
        <v>0</v>
      </c>
      <c r="P19" s="197">
        <f>SUM(N19:O19)</f>
        <v>0</v>
      </c>
      <c r="Q19" s="50"/>
    </row>
    <row r="20" spans="1:17" s="9" customFormat="1" ht="30" customHeight="1">
      <c r="A20" s="91">
        <f>A19+1</f>
        <v>13</v>
      </c>
      <c r="B20" s="24">
        <f t="shared" si="3"/>
        <v>0</v>
      </c>
      <c r="C20" s="46" t="s">
        <v>177</v>
      </c>
      <c r="D20" s="43"/>
      <c r="E20" s="33"/>
      <c r="F20" s="177"/>
      <c r="G20" s="83" t="str">
        <f t="shared" si="0"/>
        <v>  </v>
      </c>
      <c r="H20" s="203"/>
      <c r="I20" s="181" t="b">
        <v>0</v>
      </c>
      <c r="J20" s="181" t="b">
        <v>0</v>
      </c>
      <c r="K20" s="198">
        <f t="shared" si="4"/>
        <v>0</v>
      </c>
      <c r="L20" s="198">
        <f t="shared" si="4"/>
        <v>0</v>
      </c>
      <c r="M20" s="197">
        <v>2</v>
      </c>
      <c r="N20" s="197">
        <f>M20*K20</f>
        <v>0</v>
      </c>
      <c r="O20" s="197">
        <f>L20*M20</f>
        <v>0</v>
      </c>
      <c r="P20" s="197">
        <f>SUM(N20:O20)</f>
        <v>0</v>
      </c>
      <c r="Q20" s="50"/>
    </row>
    <row r="21" spans="1:17" s="9" customFormat="1" ht="30" customHeight="1">
      <c r="A21" s="76">
        <f>A20+1</f>
        <v>14</v>
      </c>
      <c r="B21" s="24">
        <f t="shared" si="3"/>
        <v>0</v>
      </c>
      <c r="C21" s="126" t="s">
        <v>24</v>
      </c>
      <c r="D21" s="116"/>
      <c r="E21" s="38"/>
      <c r="F21" s="178"/>
      <c r="G21" s="83" t="str">
        <f t="shared" si="0"/>
        <v>  </v>
      </c>
      <c r="H21" s="203"/>
      <c r="I21" s="181" t="b">
        <v>0</v>
      </c>
      <c r="J21" s="181" t="b">
        <v>0</v>
      </c>
      <c r="K21" s="198">
        <f t="shared" si="4"/>
        <v>0</v>
      </c>
      <c r="L21" s="198">
        <f t="shared" si="4"/>
        <v>0</v>
      </c>
      <c r="M21" s="197">
        <v>1</v>
      </c>
      <c r="N21" s="197">
        <f>M21*K21</f>
        <v>0</v>
      </c>
      <c r="O21" s="197">
        <f>L21*M21</f>
        <v>0</v>
      </c>
      <c r="P21" s="197">
        <f>SUM(N21:O21)</f>
        <v>0</v>
      </c>
      <c r="Q21" s="50"/>
    </row>
    <row r="22" spans="1:17" s="9" customFormat="1" ht="15" customHeight="1">
      <c r="A22" s="36"/>
      <c r="B22" s="24"/>
      <c r="C22" s="47" t="s">
        <v>25</v>
      </c>
      <c r="D22" s="39"/>
      <c r="E22" s="39"/>
      <c r="F22" s="111"/>
      <c r="G22" s="83"/>
      <c r="H22" s="203"/>
      <c r="I22" s="198"/>
      <c r="J22" s="198"/>
      <c r="K22" s="198"/>
      <c r="L22" s="198"/>
      <c r="M22" s="197"/>
      <c r="N22" s="197"/>
      <c r="O22" s="197"/>
      <c r="P22" s="197"/>
      <c r="Q22" s="50"/>
    </row>
    <row r="23" spans="1:17" s="9" customFormat="1" ht="30" customHeight="1">
      <c r="A23" s="90">
        <f>A21+1</f>
        <v>15</v>
      </c>
      <c r="B23" s="24">
        <f t="shared" si="3"/>
        <v>0</v>
      </c>
      <c r="C23" s="46" t="s">
        <v>26</v>
      </c>
      <c r="D23" s="43"/>
      <c r="E23" s="33"/>
      <c r="F23" s="177"/>
      <c r="G23" s="83" t="str">
        <f t="shared" si="0"/>
        <v>  </v>
      </c>
      <c r="H23" s="203"/>
      <c r="I23" s="181" t="b">
        <v>0</v>
      </c>
      <c r="J23" s="181" t="b">
        <v>0</v>
      </c>
      <c r="K23" s="198">
        <f aca="true" t="shared" si="5" ref="K23:L25">IF(I23=TRUE,1,0)</f>
        <v>0</v>
      </c>
      <c r="L23" s="198">
        <f t="shared" si="5"/>
        <v>0</v>
      </c>
      <c r="M23" s="197">
        <v>2</v>
      </c>
      <c r="N23" s="197">
        <f>M23*K23</f>
        <v>0</v>
      </c>
      <c r="O23" s="197">
        <f>L23*M23</f>
        <v>0</v>
      </c>
      <c r="P23" s="197">
        <f>SUM(N23:O23)</f>
        <v>0</v>
      </c>
      <c r="Q23" s="50"/>
    </row>
    <row r="24" spans="1:17" s="9" customFormat="1" ht="30" customHeight="1">
      <c r="A24" s="36">
        <f>A23+1</f>
        <v>16</v>
      </c>
      <c r="B24" s="24">
        <f t="shared" si="3"/>
        <v>0</v>
      </c>
      <c r="C24" s="37" t="s">
        <v>92</v>
      </c>
      <c r="D24" s="43"/>
      <c r="E24" s="33"/>
      <c r="F24" s="177"/>
      <c r="G24" s="83" t="str">
        <f t="shared" si="0"/>
        <v>  </v>
      </c>
      <c r="H24" s="203"/>
      <c r="I24" s="181" t="b">
        <v>0</v>
      </c>
      <c r="J24" s="181" t="b">
        <v>0</v>
      </c>
      <c r="K24" s="198">
        <f t="shared" si="5"/>
        <v>0</v>
      </c>
      <c r="L24" s="198">
        <f t="shared" si="5"/>
        <v>0</v>
      </c>
      <c r="M24" s="197">
        <v>1</v>
      </c>
      <c r="N24" s="197">
        <f>M24*K24</f>
        <v>0</v>
      </c>
      <c r="O24" s="197">
        <f>L24*M24</f>
        <v>0</v>
      </c>
      <c r="P24" s="197">
        <f>SUM(N24:O24)</f>
        <v>0</v>
      </c>
      <c r="Q24" s="50"/>
    </row>
    <row r="25" spans="1:17" s="9" customFormat="1" ht="30" customHeight="1">
      <c r="A25" s="34">
        <f>A24+1</f>
        <v>17</v>
      </c>
      <c r="B25" s="24">
        <f t="shared" si="3"/>
        <v>0</v>
      </c>
      <c r="C25" s="75" t="s">
        <v>184</v>
      </c>
      <c r="D25" s="43"/>
      <c r="E25" s="33"/>
      <c r="F25" s="177"/>
      <c r="G25" s="83" t="str">
        <f t="shared" si="0"/>
        <v>  </v>
      </c>
      <c r="H25" s="203"/>
      <c r="I25" s="181" t="b">
        <v>0</v>
      </c>
      <c r="J25" s="181" t="b">
        <v>0</v>
      </c>
      <c r="K25" s="198">
        <f t="shared" si="5"/>
        <v>0</v>
      </c>
      <c r="L25" s="198">
        <f t="shared" si="5"/>
        <v>0</v>
      </c>
      <c r="M25" s="197">
        <v>3</v>
      </c>
      <c r="N25" s="197">
        <f>M25*K25</f>
        <v>0</v>
      </c>
      <c r="O25" s="197">
        <f>L25*M25</f>
        <v>0</v>
      </c>
      <c r="P25" s="197">
        <f>SUM(N25:O25)</f>
        <v>0</v>
      </c>
      <c r="Q25" s="50"/>
    </row>
    <row r="26" spans="1:17" s="9" customFormat="1" ht="15" customHeight="1">
      <c r="A26" s="36"/>
      <c r="B26" s="24"/>
      <c r="C26" s="47" t="s">
        <v>27</v>
      </c>
      <c r="D26" s="39"/>
      <c r="E26" s="39"/>
      <c r="F26" s="111"/>
      <c r="G26" s="83"/>
      <c r="H26" s="203"/>
      <c r="I26" s="198"/>
      <c r="J26" s="198"/>
      <c r="K26" s="198"/>
      <c r="L26" s="198"/>
      <c r="M26" s="197"/>
      <c r="N26" s="197"/>
      <c r="O26" s="197"/>
      <c r="P26" s="197"/>
      <c r="Q26" s="50"/>
    </row>
    <row r="27" spans="1:17" s="9" customFormat="1" ht="30" customHeight="1">
      <c r="A27" s="36">
        <f>A25+1</f>
        <v>18</v>
      </c>
      <c r="B27" s="24">
        <f t="shared" si="3"/>
        <v>0</v>
      </c>
      <c r="C27" s="138" t="s">
        <v>151</v>
      </c>
      <c r="D27" s="33"/>
      <c r="E27" s="33"/>
      <c r="F27" s="177"/>
      <c r="G27" s="83" t="str">
        <f t="shared" si="0"/>
        <v>  </v>
      </c>
      <c r="H27" s="203"/>
      <c r="I27" s="181" t="b">
        <v>0</v>
      </c>
      <c r="J27" s="181" t="b">
        <v>0</v>
      </c>
      <c r="K27" s="198">
        <f aca="true" t="shared" si="6" ref="K27:L30">IF(I27=TRUE,1,0)</f>
        <v>0</v>
      </c>
      <c r="L27" s="198">
        <f t="shared" si="6"/>
        <v>0</v>
      </c>
      <c r="M27" s="197">
        <v>1</v>
      </c>
      <c r="N27" s="197">
        <f>M27*K27</f>
        <v>0</v>
      </c>
      <c r="O27" s="197">
        <f>L27*M27</f>
        <v>0</v>
      </c>
      <c r="P27" s="197">
        <f>SUM(N27:O27)</f>
        <v>0</v>
      </c>
      <c r="Q27" s="50"/>
    </row>
    <row r="28" spans="1:17" s="9" customFormat="1" ht="30" customHeight="1">
      <c r="A28" s="90">
        <f>A27+1</f>
        <v>19</v>
      </c>
      <c r="B28" s="24">
        <f t="shared" si="3"/>
        <v>0</v>
      </c>
      <c r="C28" s="139" t="s">
        <v>28</v>
      </c>
      <c r="D28" s="33"/>
      <c r="E28" s="33"/>
      <c r="F28" s="177"/>
      <c r="G28" s="83" t="str">
        <f t="shared" si="0"/>
        <v>  </v>
      </c>
      <c r="H28" s="203"/>
      <c r="I28" s="181" t="b">
        <v>0</v>
      </c>
      <c r="J28" s="181" t="b">
        <v>0</v>
      </c>
      <c r="K28" s="198">
        <f t="shared" si="6"/>
        <v>0</v>
      </c>
      <c r="L28" s="198">
        <f t="shared" si="6"/>
        <v>0</v>
      </c>
      <c r="M28" s="197">
        <v>2</v>
      </c>
      <c r="N28" s="197">
        <f>M28*K28</f>
        <v>0</v>
      </c>
      <c r="O28" s="197">
        <f>L28*M28</f>
        <v>0</v>
      </c>
      <c r="P28" s="197">
        <f>SUM(N28:O28)</f>
        <v>0</v>
      </c>
      <c r="Q28" s="50"/>
    </row>
    <row r="29" spans="1:17" s="9" customFormat="1" ht="30" customHeight="1">
      <c r="A29" s="34">
        <f>A28+1</f>
        <v>20</v>
      </c>
      <c r="B29" s="24">
        <f t="shared" si="3"/>
        <v>0</v>
      </c>
      <c r="C29" s="140" t="s">
        <v>29</v>
      </c>
      <c r="D29" s="33"/>
      <c r="E29" s="33"/>
      <c r="F29" s="177"/>
      <c r="G29" s="83" t="str">
        <f t="shared" si="0"/>
        <v>  </v>
      </c>
      <c r="H29" s="203"/>
      <c r="I29" s="181" t="b">
        <v>0</v>
      </c>
      <c r="J29" s="181" t="b">
        <v>0</v>
      </c>
      <c r="K29" s="198">
        <f>IF(I29=TRUE,1,0)</f>
        <v>0</v>
      </c>
      <c r="L29" s="198">
        <f>IF(J29=TRUE,1,0)</f>
        <v>0</v>
      </c>
      <c r="M29" s="197">
        <v>3</v>
      </c>
      <c r="N29" s="197">
        <f>M29*K29</f>
        <v>0</v>
      </c>
      <c r="O29" s="197">
        <f>L29*M29</f>
        <v>0</v>
      </c>
      <c r="P29" s="197">
        <f>SUM(N29:O29)</f>
        <v>0</v>
      </c>
      <c r="Q29" s="50"/>
    </row>
    <row r="30" spans="1:17" s="9" customFormat="1" ht="30" customHeight="1">
      <c r="A30" s="32">
        <f>A29+1</f>
        <v>21</v>
      </c>
      <c r="B30" s="24">
        <f t="shared" si="3"/>
        <v>0</v>
      </c>
      <c r="C30" s="141" t="s">
        <v>189</v>
      </c>
      <c r="D30" s="38"/>
      <c r="E30" s="38"/>
      <c r="F30" s="178"/>
      <c r="G30" s="83" t="str">
        <f t="shared" si="0"/>
        <v>  </v>
      </c>
      <c r="H30" s="203"/>
      <c r="I30" s="181" t="b">
        <v>0</v>
      </c>
      <c r="J30" s="181" t="b">
        <v>0</v>
      </c>
      <c r="K30" s="198">
        <f t="shared" si="6"/>
        <v>0</v>
      </c>
      <c r="L30" s="198">
        <f t="shared" si="6"/>
        <v>0</v>
      </c>
      <c r="M30" s="197">
        <v>1</v>
      </c>
      <c r="N30" s="197">
        <f>M30*K30</f>
        <v>0</v>
      </c>
      <c r="O30" s="197">
        <f>L30*M30</f>
        <v>0</v>
      </c>
      <c r="P30" s="197">
        <f>SUM(N30:O30)</f>
        <v>0</v>
      </c>
      <c r="Q30" s="50"/>
    </row>
    <row r="31" spans="3:16" ht="30" customHeight="1" thickBot="1">
      <c r="C31" s="9"/>
      <c r="I31" s="68"/>
      <c r="J31" s="68"/>
      <c r="K31" s="68">
        <f>COUNTA(K6:K30)</f>
        <v>21</v>
      </c>
      <c r="L31" s="68">
        <f>SUM(L6:L30)</f>
        <v>0</v>
      </c>
      <c r="M31" s="68">
        <f>SUM(M6:M30)</f>
        <v>36</v>
      </c>
      <c r="N31" s="68">
        <f>SUM(N6:N30)</f>
        <v>0</v>
      </c>
      <c r="O31" s="68">
        <f>SUM(O6:O30)</f>
        <v>0</v>
      </c>
      <c r="P31" s="68">
        <f>SUM(P6:P30)</f>
        <v>0</v>
      </c>
    </row>
    <row r="32" spans="3:16" s="49" customFormat="1" ht="21" customHeight="1" thickBot="1">
      <c r="C32" s="216" t="s">
        <v>224</v>
      </c>
      <c r="D32" s="216"/>
      <c r="E32" s="216"/>
      <c r="G32" s="50"/>
      <c r="M32" s="68"/>
      <c r="N32" s="68"/>
      <c r="O32" s="68"/>
      <c r="P32" s="68"/>
    </row>
    <row r="33" spans="3:16" s="49" customFormat="1" ht="18" customHeight="1">
      <c r="C33" s="51" t="s">
        <v>30</v>
      </c>
      <c r="D33" s="217">
        <f>K31</f>
        <v>21</v>
      </c>
      <c r="E33" s="217"/>
      <c r="G33" s="50"/>
      <c r="M33" s="68"/>
      <c r="N33" s="68"/>
      <c r="O33" s="68"/>
      <c r="P33" s="68"/>
    </row>
    <row r="34" spans="3:16" s="49" customFormat="1" ht="18" customHeight="1">
      <c r="C34" s="52" t="s">
        <v>31</v>
      </c>
      <c r="D34" s="218">
        <f>IF(SUM(K6:L30)&gt;K31,"erreur",SUM(K6:L30))</f>
        <v>0</v>
      </c>
      <c r="E34" s="218"/>
      <c r="F34" s="53"/>
      <c r="G34" s="54"/>
      <c r="H34" s="55"/>
      <c r="M34" s="68"/>
      <c r="N34" s="68"/>
      <c r="O34" s="68"/>
      <c r="P34" s="68"/>
    </row>
    <row r="35" spans="3:16" s="49" customFormat="1" ht="18" customHeight="1">
      <c r="C35" s="122" t="s">
        <v>32</v>
      </c>
      <c r="D35" s="219">
        <f>L31</f>
        <v>0</v>
      </c>
      <c r="E35" s="219"/>
      <c r="F35" s="53"/>
      <c r="G35" s="54"/>
      <c r="H35" s="55"/>
      <c r="M35" s="68"/>
      <c r="N35" s="68"/>
      <c r="O35" s="68"/>
      <c r="P35" s="68"/>
    </row>
    <row r="36" spans="3:16" s="49" customFormat="1" ht="4.5" customHeight="1">
      <c r="C36" s="213"/>
      <c r="D36" s="213"/>
      <c r="E36" s="213"/>
      <c r="F36" s="53"/>
      <c r="G36" s="54"/>
      <c r="H36" s="55"/>
      <c r="M36" s="68"/>
      <c r="N36" s="68"/>
      <c r="O36" s="68"/>
      <c r="P36" s="68"/>
    </row>
    <row r="37" spans="3:16" s="49" customFormat="1" ht="18" customHeight="1">
      <c r="C37" s="56" t="s">
        <v>33</v>
      </c>
      <c r="D37" s="212">
        <f>IF(D34="erreur","erreur",IF(D34=0,0,D35/D34))</f>
        <v>0</v>
      </c>
      <c r="E37" s="212"/>
      <c r="F37" s="53"/>
      <c r="G37" s="54"/>
      <c r="H37" s="55"/>
      <c r="M37" s="68"/>
      <c r="N37" s="68"/>
      <c r="O37" s="68"/>
      <c r="P37" s="68"/>
    </row>
    <row r="38" spans="3:16" s="49" customFormat="1" ht="4.5" customHeight="1">
      <c r="C38" s="213"/>
      <c r="D38" s="213"/>
      <c r="E38" s="213"/>
      <c r="F38" s="53"/>
      <c r="G38" s="54"/>
      <c r="H38" s="55"/>
      <c r="M38" s="68"/>
      <c r="N38" s="68"/>
      <c r="O38" s="68"/>
      <c r="P38" s="68"/>
    </row>
    <row r="39" spans="3:16" s="49" customFormat="1" ht="18" customHeight="1">
      <c r="C39" s="121" t="s">
        <v>34</v>
      </c>
      <c r="D39" s="214">
        <f>IF(D34="erreur","erreur",IF(P31=0,0,O31/P31))</f>
        <v>0</v>
      </c>
      <c r="E39" s="214"/>
      <c r="G39" s="50"/>
      <c r="M39" s="68"/>
      <c r="N39" s="68"/>
      <c r="O39" s="68"/>
      <c r="P39" s="68"/>
    </row>
  </sheetData>
  <sheetProtection sheet="1" scenarios="1"/>
  <mergeCells count="9">
    <mergeCell ref="D37:E37"/>
    <mergeCell ref="C38:E38"/>
    <mergeCell ref="D39:E39"/>
    <mergeCell ref="C3:F3"/>
    <mergeCell ref="C32:E32"/>
    <mergeCell ref="D33:E33"/>
    <mergeCell ref="D34:E34"/>
    <mergeCell ref="D35:E35"/>
    <mergeCell ref="C36:E36"/>
  </mergeCells>
  <conditionalFormatting sqref="D12:E30 D7:E9">
    <cfRule type="cellIs" priority="16" dxfId="81" operator="equal" stopIfTrue="1">
      <formula>1</formula>
    </cfRule>
  </conditionalFormatting>
  <conditionalFormatting sqref="D34:E34">
    <cfRule type="cellIs" priority="20" dxfId="90" operator="lessThan" stopIfTrue="1">
      <formula>$D$33*0.75</formula>
    </cfRule>
  </conditionalFormatting>
  <conditionalFormatting sqref="D39:E39">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0 B12:B15 B17:B21 B23:B25 B27:B30">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21" max="5" man="1"/>
  </rowBreaks>
  <drawing r:id="rId2"/>
  <legacyDrawing r:id="rId1"/>
</worksheet>
</file>

<file path=xl/worksheets/sheet4.xml><?xml version="1.0" encoding="utf-8"?>
<worksheet xmlns="http://schemas.openxmlformats.org/spreadsheetml/2006/main" xmlns:r="http://schemas.openxmlformats.org/officeDocument/2006/relationships">
  <sheetPr codeName="Feuil6"/>
  <dimension ref="A1:IT35"/>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9" customWidth="1"/>
    <col min="8" max="8" width="5.7109375" style="8" customWidth="1"/>
    <col min="9" max="12" width="11.421875" style="49" hidden="1" customWidth="1"/>
    <col min="13" max="16" width="11.421875" style="68" hidden="1" customWidth="1"/>
    <col min="17" max="17" width="11.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2</v>
      </c>
      <c r="D2" s="14"/>
      <c r="E2" s="14"/>
      <c r="F2" s="14"/>
      <c r="G2" s="15"/>
      <c r="H2" s="16"/>
      <c r="I2" s="193"/>
      <c r="J2" s="193"/>
      <c r="K2" s="193"/>
      <c r="L2" s="193"/>
      <c r="M2" s="194"/>
      <c r="N2" s="194"/>
      <c r="O2" s="194"/>
      <c r="P2" s="194"/>
      <c r="Q2" s="13"/>
      <c r="R2" s="13"/>
      <c r="S2" s="13"/>
      <c r="T2" s="13"/>
      <c r="U2" s="13"/>
      <c r="V2" s="13"/>
      <c r="W2" s="13"/>
    </row>
    <row r="3" spans="3:23" ht="15" customHeight="1">
      <c r="C3" s="215"/>
      <c r="D3" s="215"/>
      <c r="E3" s="215"/>
      <c r="F3" s="215"/>
      <c r="G3" s="17"/>
      <c r="H3" s="17"/>
      <c r="I3" s="193"/>
      <c r="J3" s="193"/>
      <c r="K3" s="193"/>
      <c r="L3" s="193"/>
      <c r="M3" s="194"/>
      <c r="N3" s="194"/>
      <c r="O3" s="194"/>
      <c r="P3" s="194"/>
      <c r="Q3" s="13"/>
      <c r="R3" s="13"/>
      <c r="S3" s="13"/>
      <c r="T3" s="13"/>
      <c r="U3" s="13"/>
      <c r="V3" s="13"/>
      <c r="W3" s="13"/>
    </row>
    <row r="4" spans="3:23" ht="22.5" customHeight="1">
      <c r="C4" s="18" t="s">
        <v>9</v>
      </c>
      <c r="D4" s="18" t="s">
        <v>10</v>
      </c>
      <c r="E4" s="18" t="s">
        <v>11</v>
      </c>
      <c r="F4" s="18" t="s">
        <v>12</v>
      </c>
      <c r="G4" s="19"/>
      <c r="H4" s="20"/>
      <c r="I4" s="195" t="s">
        <v>103</v>
      </c>
      <c r="J4" s="195" t="s">
        <v>106</v>
      </c>
      <c r="K4" s="195" t="s">
        <v>104</v>
      </c>
      <c r="L4" s="195" t="s">
        <v>105</v>
      </c>
      <c r="M4" s="195" t="s">
        <v>107</v>
      </c>
      <c r="N4" s="195" t="s">
        <v>108</v>
      </c>
      <c r="O4" s="195" t="s">
        <v>109</v>
      </c>
      <c r="P4" s="195" t="s">
        <v>110</v>
      </c>
      <c r="Q4" s="13"/>
      <c r="R4" s="13"/>
      <c r="S4" s="13"/>
      <c r="T4" s="13"/>
      <c r="U4" s="13"/>
      <c r="V4" s="13"/>
      <c r="W4" s="13"/>
    </row>
    <row r="5" spans="1:16" s="62" customFormat="1" ht="15" customHeight="1">
      <c r="A5" s="9"/>
      <c r="B5" s="9"/>
      <c r="C5" s="167" t="s">
        <v>35</v>
      </c>
      <c r="D5" s="59"/>
      <c r="E5" s="59"/>
      <c r="F5" s="60"/>
      <c r="G5" s="61"/>
      <c r="H5" s="61"/>
      <c r="I5" s="50"/>
      <c r="J5" s="196"/>
      <c r="K5" s="196"/>
      <c r="L5" s="196"/>
      <c r="M5" s="197"/>
      <c r="N5" s="197"/>
      <c r="O5" s="197"/>
      <c r="P5" s="197"/>
    </row>
    <row r="6" spans="1:16" s="62" customFormat="1" ht="30" customHeight="1">
      <c r="A6" s="32">
        <f>Organisation!A30+1</f>
        <v>22</v>
      </c>
      <c r="B6" s="24">
        <f aca="true" t="shared" si="0" ref="B6:B22">IF(AND(K6=1,L6=1),0,IF(K6=1,1,IF(L6=1,O6+1,0)))</f>
        <v>0</v>
      </c>
      <c r="C6" s="142" t="s">
        <v>200</v>
      </c>
      <c r="D6" s="33">
        <f>IF((K6=1)*AND(L6=1),2,0)</f>
        <v>0</v>
      </c>
      <c r="E6" s="33">
        <f>IF((L6=1)*AND(K6=1),2,0)</f>
        <v>0</v>
      </c>
      <c r="F6" s="179"/>
      <c r="G6" s="26" t="str">
        <f>IF(K6+L6=2,"Attention : vous ne pouvez donner qu'une seule réponse à la fois !","  ")</f>
        <v>  </v>
      </c>
      <c r="H6" s="27"/>
      <c r="I6" s="181" t="b">
        <v>0</v>
      </c>
      <c r="J6" s="181" t="b">
        <v>0</v>
      </c>
      <c r="K6" s="198">
        <f aca="true" t="shared" si="1" ref="K6:L13">IF(I6=TRUE,1,0)</f>
        <v>0</v>
      </c>
      <c r="L6" s="198">
        <f t="shared" si="1"/>
        <v>0</v>
      </c>
      <c r="M6" s="197">
        <v>1</v>
      </c>
      <c r="N6" s="197">
        <f aca="true" t="shared" si="2" ref="N6:N13">M6*K6</f>
        <v>0</v>
      </c>
      <c r="O6" s="197">
        <f aca="true" t="shared" si="3" ref="O6:O13">L6*M6</f>
        <v>0</v>
      </c>
      <c r="P6" s="197">
        <f aca="true" t="shared" si="4" ref="P6:P13">SUM(N6:O6)</f>
        <v>0</v>
      </c>
    </row>
    <row r="7" spans="1:16" s="62" customFormat="1" ht="30" customHeight="1">
      <c r="A7" s="32">
        <f aca="true" t="shared" si="5" ref="A7:A13">A6+1</f>
        <v>23</v>
      </c>
      <c r="B7" s="24">
        <f t="shared" si="0"/>
        <v>0</v>
      </c>
      <c r="C7" s="142" t="s">
        <v>152</v>
      </c>
      <c r="D7" s="33">
        <f aca="true" t="shared" si="6" ref="D7:D13">IF((K7=1)*AND(L7=1),2,0)</f>
        <v>0</v>
      </c>
      <c r="E7" s="33">
        <f aca="true" t="shared" si="7" ref="E7:E13">IF((L7=1)*AND(K7=1),2,0)</f>
        <v>0</v>
      </c>
      <c r="F7" s="179"/>
      <c r="G7" s="26" t="str">
        <f aca="true" t="shared" si="8" ref="G7:G22">IF(K7+L7=2,"Attention : vous ne pouvez donner qu'une seule réponse à la fois !","  ")</f>
        <v>  </v>
      </c>
      <c r="H7" s="27"/>
      <c r="I7" s="181" t="b">
        <v>0</v>
      </c>
      <c r="J7" s="181" t="b">
        <v>0</v>
      </c>
      <c r="K7" s="198">
        <f t="shared" si="1"/>
        <v>0</v>
      </c>
      <c r="L7" s="198">
        <f t="shared" si="1"/>
        <v>0</v>
      </c>
      <c r="M7" s="197">
        <v>1</v>
      </c>
      <c r="N7" s="197">
        <f t="shared" si="2"/>
        <v>0</v>
      </c>
      <c r="O7" s="197">
        <f t="shared" si="3"/>
        <v>0</v>
      </c>
      <c r="P7" s="197">
        <f t="shared" si="4"/>
        <v>0</v>
      </c>
    </row>
    <row r="8" spans="1:16" s="62" customFormat="1" ht="30" customHeight="1">
      <c r="A8" s="32">
        <f t="shared" si="5"/>
        <v>24</v>
      </c>
      <c r="B8" s="24">
        <f t="shared" si="0"/>
        <v>0</v>
      </c>
      <c r="C8" s="142" t="s">
        <v>93</v>
      </c>
      <c r="D8" s="33">
        <f t="shared" si="6"/>
        <v>0</v>
      </c>
      <c r="E8" s="33">
        <f t="shared" si="7"/>
        <v>0</v>
      </c>
      <c r="F8" s="179"/>
      <c r="G8" s="26" t="str">
        <f t="shared" si="8"/>
        <v>  </v>
      </c>
      <c r="H8" s="27"/>
      <c r="I8" s="181" t="b">
        <v>0</v>
      </c>
      <c r="J8" s="181" t="b">
        <v>0</v>
      </c>
      <c r="K8" s="198">
        <f>IF(I8=TRUE,1,0)</f>
        <v>0</v>
      </c>
      <c r="L8" s="198">
        <f>IF(J8=TRUE,1,0)</f>
        <v>0</v>
      </c>
      <c r="M8" s="197">
        <v>1</v>
      </c>
      <c r="N8" s="197">
        <f>M8*K8</f>
        <v>0</v>
      </c>
      <c r="O8" s="197">
        <f>L8*M8</f>
        <v>0</v>
      </c>
      <c r="P8" s="197">
        <f t="shared" si="4"/>
        <v>0</v>
      </c>
    </row>
    <row r="9" spans="1:16" s="62" customFormat="1" ht="30" customHeight="1">
      <c r="A9" s="90">
        <f t="shared" si="5"/>
        <v>25</v>
      </c>
      <c r="B9" s="24">
        <f t="shared" si="0"/>
        <v>0</v>
      </c>
      <c r="C9" s="143" t="s">
        <v>201</v>
      </c>
      <c r="D9" s="33">
        <f t="shared" si="6"/>
        <v>0</v>
      </c>
      <c r="E9" s="33">
        <f t="shared" si="7"/>
        <v>0</v>
      </c>
      <c r="F9" s="179"/>
      <c r="G9" s="26" t="str">
        <f t="shared" si="8"/>
        <v>  </v>
      </c>
      <c r="H9" s="27"/>
      <c r="I9" s="181" t="b">
        <v>0</v>
      </c>
      <c r="J9" s="181" t="b">
        <v>0</v>
      </c>
      <c r="K9" s="198">
        <f>IF(I9=TRUE,1,0)</f>
        <v>0</v>
      </c>
      <c r="L9" s="198">
        <f>IF(J9=TRUE,1,0)</f>
        <v>0</v>
      </c>
      <c r="M9" s="197">
        <v>2</v>
      </c>
      <c r="N9" s="197">
        <f>M9*K9</f>
        <v>0</v>
      </c>
      <c r="O9" s="197">
        <f>L9*M9</f>
        <v>0</v>
      </c>
      <c r="P9" s="197">
        <f t="shared" si="4"/>
        <v>0</v>
      </c>
    </row>
    <row r="10" spans="1:16" s="62" customFormat="1" ht="30" customHeight="1">
      <c r="A10" s="32">
        <f t="shared" si="5"/>
        <v>26</v>
      </c>
      <c r="B10" s="24">
        <f t="shared" si="0"/>
        <v>0</v>
      </c>
      <c r="C10" s="142" t="s">
        <v>36</v>
      </c>
      <c r="D10" s="33">
        <f t="shared" si="6"/>
        <v>0</v>
      </c>
      <c r="E10" s="33">
        <f t="shared" si="7"/>
        <v>0</v>
      </c>
      <c r="F10" s="179"/>
      <c r="G10" s="26" t="str">
        <f t="shared" si="8"/>
        <v>  </v>
      </c>
      <c r="H10" s="27"/>
      <c r="I10" s="181" t="b">
        <v>0</v>
      </c>
      <c r="J10" s="181" t="b">
        <v>0</v>
      </c>
      <c r="K10" s="198">
        <f t="shared" si="1"/>
        <v>0</v>
      </c>
      <c r="L10" s="198">
        <f t="shared" si="1"/>
        <v>0</v>
      </c>
      <c r="M10" s="197">
        <v>1</v>
      </c>
      <c r="N10" s="197">
        <f t="shared" si="2"/>
        <v>0</v>
      </c>
      <c r="O10" s="197">
        <f t="shared" si="3"/>
        <v>0</v>
      </c>
      <c r="P10" s="197">
        <f t="shared" si="4"/>
        <v>0</v>
      </c>
    </row>
    <row r="11" spans="1:16" s="62" customFormat="1" ht="30" customHeight="1">
      <c r="A11" s="90">
        <f t="shared" si="5"/>
        <v>27</v>
      </c>
      <c r="B11" s="24">
        <f t="shared" si="0"/>
        <v>0</v>
      </c>
      <c r="C11" s="139" t="s">
        <v>37</v>
      </c>
      <c r="D11" s="33">
        <f t="shared" si="6"/>
        <v>0</v>
      </c>
      <c r="E11" s="33">
        <f t="shared" si="7"/>
        <v>0</v>
      </c>
      <c r="F11" s="179"/>
      <c r="G11" s="26" t="str">
        <f t="shared" si="8"/>
        <v>  </v>
      </c>
      <c r="H11" s="27"/>
      <c r="I11" s="181" t="b">
        <v>0</v>
      </c>
      <c r="J11" s="181" t="b">
        <v>0</v>
      </c>
      <c r="K11" s="198">
        <f t="shared" si="1"/>
        <v>0</v>
      </c>
      <c r="L11" s="198">
        <f t="shared" si="1"/>
        <v>0</v>
      </c>
      <c r="M11" s="197">
        <v>2</v>
      </c>
      <c r="N11" s="197">
        <f t="shared" si="2"/>
        <v>0</v>
      </c>
      <c r="O11" s="197">
        <f t="shared" si="3"/>
        <v>0</v>
      </c>
      <c r="P11" s="197">
        <f t="shared" si="4"/>
        <v>0</v>
      </c>
    </row>
    <row r="12" spans="1:16" s="62" customFormat="1" ht="30" customHeight="1">
      <c r="A12" s="36">
        <f t="shared" si="5"/>
        <v>28</v>
      </c>
      <c r="B12" s="24">
        <f t="shared" si="0"/>
        <v>0</v>
      </c>
      <c r="C12" s="37" t="s">
        <v>202</v>
      </c>
      <c r="D12" s="33">
        <f t="shared" si="6"/>
        <v>0</v>
      </c>
      <c r="E12" s="33">
        <f t="shared" si="7"/>
        <v>0</v>
      </c>
      <c r="F12" s="179"/>
      <c r="G12" s="26" t="str">
        <f t="shared" si="8"/>
        <v>  </v>
      </c>
      <c r="H12" s="27"/>
      <c r="I12" s="181" t="b">
        <v>0</v>
      </c>
      <c r="J12" s="181" t="b">
        <v>0</v>
      </c>
      <c r="K12" s="198">
        <f t="shared" si="1"/>
        <v>0</v>
      </c>
      <c r="L12" s="198">
        <f t="shared" si="1"/>
        <v>0</v>
      </c>
      <c r="M12" s="197">
        <v>1</v>
      </c>
      <c r="N12" s="197">
        <f t="shared" si="2"/>
        <v>0</v>
      </c>
      <c r="O12" s="197">
        <f t="shared" si="3"/>
        <v>0</v>
      </c>
      <c r="P12" s="197">
        <f t="shared" si="4"/>
        <v>0</v>
      </c>
    </row>
    <row r="13" spans="1:16" s="62" customFormat="1" ht="30" customHeight="1">
      <c r="A13" s="90">
        <f t="shared" si="5"/>
        <v>29</v>
      </c>
      <c r="B13" s="24">
        <f t="shared" si="0"/>
        <v>0</v>
      </c>
      <c r="C13" s="144" t="s">
        <v>190</v>
      </c>
      <c r="D13" s="33">
        <f t="shared" si="6"/>
        <v>0</v>
      </c>
      <c r="E13" s="33">
        <f t="shared" si="7"/>
        <v>0</v>
      </c>
      <c r="F13" s="179"/>
      <c r="G13" s="26" t="str">
        <f t="shared" si="8"/>
        <v>  </v>
      </c>
      <c r="H13" s="27"/>
      <c r="I13" s="181" t="b">
        <v>0</v>
      </c>
      <c r="J13" s="181" t="b">
        <v>0</v>
      </c>
      <c r="K13" s="198">
        <f t="shared" si="1"/>
        <v>0</v>
      </c>
      <c r="L13" s="198">
        <f t="shared" si="1"/>
        <v>0</v>
      </c>
      <c r="M13" s="197">
        <v>2</v>
      </c>
      <c r="N13" s="197">
        <f t="shared" si="2"/>
        <v>0</v>
      </c>
      <c r="O13" s="197">
        <f t="shared" si="3"/>
        <v>0</v>
      </c>
      <c r="P13" s="197">
        <f t="shared" si="4"/>
        <v>0</v>
      </c>
    </row>
    <row r="14" spans="1:16" s="62" customFormat="1" ht="15" customHeight="1">
      <c r="A14" s="36"/>
      <c r="B14" s="24"/>
      <c r="C14" s="148" t="s">
        <v>38</v>
      </c>
      <c r="D14" s="30"/>
      <c r="E14" s="30"/>
      <c r="F14" s="30"/>
      <c r="G14" s="26"/>
      <c r="H14" s="27"/>
      <c r="I14" s="198"/>
      <c r="J14" s="198"/>
      <c r="K14" s="198"/>
      <c r="L14" s="198"/>
      <c r="M14" s="197"/>
      <c r="N14" s="197"/>
      <c r="O14" s="197"/>
      <c r="P14" s="197"/>
    </row>
    <row r="15" spans="1:16" s="62" customFormat="1" ht="30" customHeight="1">
      <c r="A15" s="34">
        <f>A13+1</f>
        <v>30</v>
      </c>
      <c r="B15" s="24">
        <f t="shared" si="0"/>
        <v>0</v>
      </c>
      <c r="C15" s="140" t="s">
        <v>39</v>
      </c>
      <c r="D15" s="33">
        <f>IF((K15=1)*AND(L15=1),2,0)</f>
        <v>0</v>
      </c>
      <c r="E15" s="33">
        <f>IF((L15=1)*AND(K15=1),2,0)</f>
        <v>0</v>
      </c>
      <c r="F15" s="179"/>
      <c r="G15" s="26" t="str">
        <f t="shared" si="8"/>
        <v>  </v>
      </c>
      <c r="H15" s="27"/>
      <c r="I15" s="181" t="b">
        <v>0</v>
      </c>
      <c r="J15" s="181" t="b">
        <v>0</v>
      </c>
      <c r="K15" s="198">
        <f>IF(I15=TRUE,1,0)</f>
        <v>0</v>
      </c>
      <c r="L15" s="198">
        <f>IF(J15=TRUE,1,0)</f>
        <v>0</v>
      </c>
      <c r="M15" s="197">
        <v>3</v>
      </c>
      <c r="N15" s="197">
        <f>M15*K15</f>
        <v>0</v>
      </c>
      <c r="O15" s="197">
        <f>L15*M15</f>
        <v>0</v>
      </c>
      <c r="P15" s="197">
        <f>SUM(N15:O15)</f>
        <v>0</v>
      </c>
    </row>
    <row r="16" spans="1:16" s="62" customFormat="1" ht="30" customHeight="1">
      <c r="A16" s="32">
        <f>A15+1</f>
        <v>31</v>
      </c>
      <c r="B16" s="24">
        <f t="shared" si="0"/>
        <v>0</v>
      </c>
      <c r="C16" s="138" t="s">
        <v>185</v>
      </c>
      <c r="D16" s="35"/>
      <c r="E16" s="35"/>
      <c r="F16" s="179"/>
      <c r="G16" s="26" t="str">
        <f t="shared" si="8"/>
        <v>  </v>
      </c>
      <c r="H16" s="27"/>
      <c r="I16" s="181" t="b">
        <v>0</v>
      </c>
      <c r="J16" s="181" t="b">
        <v>0</v>
      </c>
      <c r="K16" s="198">
        <f>IF(I16=TRUE,1,0)</f>
        <v>0</v>
      </c>
      <c r="L16" s="198">
        <f>IF(J16=TRUE,1,0)</f>
        <v>0</v>
      </c>
      <c r="M16" s="197">
        <v>1</v>
      </c>
      <c r="N16" s="197">
        <f>M16*K16</f>
        <v>0</v>
      </c>
      <c r="O16" s="197">
        <f>L16*M16</f>
        <v>0</v>
      </c>
      <c r="P16" s="197">
        <f>SUM(N16:O16)</f>
        <v>0</v>
      </c>
    </row>
    <row r="17" spans="1:254" ht="30" customHeight="1">
      <c r="A17" s="45">
        <f>A16+1</f>
        <v>32</v>
      </c>
      <c r="B17" s="169">
        <f t="shared" si="0"/>
        <v>0</v>
      </c>
      <c r="C17" s="75" t="s">
        <v>186</v>
      </c>
      <c r="D17" s="63"/>
      <c r="E17" s="63"/>
      <c r="F17" s="179"/>
      <c r="G17" s="26" t="str">
        <f t="shared" si="8"/>
        <v>  </v>
      </c>
      <c r="H17" s="27"/>
      <c r="I17" s="181" t="b">
        <v>0</v>
      </c>
      <c r="J17" s="181" t="b">
        <v>0</v>
      </c>
      <c r="K17" s="198">
        <f aca="true" t="shared" si="9" ref="K17:L19">IF(I17=TRUE,1,0)</f>
        <v>0</v>
      </c>
      <c r="L17" s="198">
        <f t="shared" si="9"/>
        <v>0</v>
      </c>
      <c r="M17" s="68">
        <v>3</v>
      </c>
      <c r="N17" s="197">
        <f>M17*K17</f>
        <v>0</v>
      </c>
      <c r="O17" s="197">
        <f>L17*M17</f>
        <v>0</v>
      </c>
      <c r="P17" s="197">
        <f>SUM(N17:O17)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16" s="62" customFormat="1" ht="30" customHeight="1">
      <c r="A18" s="91">
        <f>A17+1</f>
        <v>33</v>
      </c>
      <c r="B18" s="24">
        <f t="shared" si="0"/>
        <v>0</v>
      </c>
      <c r="C18" s="46" t="s">
        <v>40</v>
      </c>
      <c r="D18" s="35"/>
      <c r="E18" s="35"/>
      <c r="F18" s="179"/>
      <c r="G18" s="26" t="str">
        <f t="shared" si="8"/>
        <v>  </v>
      </c>
      <c r="H18" s="27"/>
      <c r="I18" s="181" t="b">
        <v>0</v>
      </c>
      <c r="J18" s="181" t="b">
        <v>0</v>
      </c>
      <c r="K18" s="198">
        <f t="shared" si="9"/>
        <v>0</v>
      </c>
      <c r="L18" s="198">
        <f t="shared" si="9"/>
        <v>0</v>
      </c>
      <c r="M18" s="197">
        <v>2</v>
      </c>
      <c r="N18" s="197">
        <f>M18*K18</f>
        <v>0</v>
      </c>
      <c r="O18" s="197">
        <f>L18*M18</f>
        <v>0</v>
      </c>
      <c r="P18" s="197">
        <f>SUM(N18:O18)</f>
        <v>0</v>
      </c>
    </row>
    <row r="19" spans="1:16" s="62" customFormat="1" ht="45" customHeight="1">
      <c r="A19" s="91">
        <f>A18+1</f>
        <v>34</v>
      </c>
      <c r="B19" s="24">
        <f t="shared" si="0"/>
        <v>0</v>
      </c>
      <c r="C19" s="144" t="s">
        <v>191</v>
      </c>
      <c r="D19" s="89"/>
      <c r="E19" s="89"/>
      <c r="F19" s="180"/>
      <c r="G19" s="26" t="str">
        <f t="shared" si="8"/>
        <v>  </v>
      </c>
      <c r="H19" s="27"/>
      <c r="I19" s="181" t="b">
        <v>0</v>
      </c>
      <c r="J19" s="181" t="b">
        <v>0</v>
      </c>
      <c r="K19" s="198">
        <f t="shared" si="9"/>
        <v>0</v>
      </c>
      <c r="L19" s="198">
        <f t="shared" si="9"/>
        <v>0</v>
      </c>
      <c r="M19" s="197">
        <v>2</v>
      </c>
      <c r="N19" s="197">
        <f>M19*K19</f>
        <v>0</v>
      </c>
      <c r="O19" s="197">
        <f>L19*M19</f>
        <v>0</v>
      </c>
      <c r="P19" s="197">
        <f>SUM(N19:O19)</f>
        <v>0</v>
      </c>
    </row>
    <row r="20" spans="1:16" s="62" customFormat="1" ht="15" customHeight="1">
      <c r="A20" s="36"/>
      <c r="B20" s="24"/>
      <c r="C20" s="148" t="s">
        <v>41</v>
      </c>
      <c r="D20" s="64"/>
      <c r="E20" s="65"/>
      <c r="F20" s="41"/>
      <c r="G20" s="26"/>
      <c r="H20" s="27"/>
      <c r="I20" s="198"/>
      <c r="J20" s="198"/>
      <c r="K20" s="198"/>
      <c r="L20" s="198"/>
      <c r="M20" s="197"/>
      <c r="N20" s="197"/>
      <c r="O20" s="197"/>
      <c r="P20" s="197"/>
    </row>
    <row r="21" spans="1:16" s="62" customFormat="1" ht="30" customHeight="1">
      <c r="A21" s="114">
        <f>A19+1</f>
        <v>35</v>
      </c>
      <c r="B21" s="24">
        <f t="shared" si="0"/>
        <v>0</v>
      </c>
      <c r="C21" s="140" t="s">
        <v>42</v>
      </c>
      <c r="D21" s="66"/>
      <c r="E21" s="35"/>
      <c r="F21" s="177"/>
      <c r="G21" s="26" t="str">
        <f t="shared" si="8"/>
        <v>  </v>
      </c>
      <c r="H21" s="27"/>
      <c r="I21" s="181" t="b">
        <v>0</v>
      </c>
      <c r="J21" s="181" t="b">
        <v>0</v>
      </c>
      <c r="K21" s="198">
        <f>IF(I21=TRUE,1,0)</f>
        <v>0</v>
      </c>
      <c r="L21" s="198">
        <f>IF(J21=TRUE,1,0)</f>
        <v>0</v>
      </c>
      <c r="M21" s="197">
        <v>3</v>
      </c>
      <c r="N21" s="197">
        <f>M21*K21</f>
        <v>0</v>
      </c>
      <c r="O21" s="197">
        <f>L21*M21</f>
        <v>0</v>
      </c>
      <c r="P21" s="197">
        <f>SUM(N21:O21)</f>
        <v>0</v>
      </c>
    </row>
    <row r="22" spans="1:16" s="62" customFormat="1" ht="30" customHeight="1">
      <c r="A22" s="115">
        <f>A21+1</f>
        <v>36</v>
      </c>
      <c r="B22" s="24">
        <f t="shared" si="0"/>
        <v>0</v>
      </c>
      <c r="C22" s="141" t="s">
        <v>188</v>
      </c>
      <c r="D22" s="67"/>
      <c r="E22" s="52"/>
      <c r="F22" s="178"/>
      <c r="G22" s="26" t="str">
        <f t="shared" si="8"/>
        <v>  </v>
      </c>
      <c r="H22" s="27"/>
      <c r="I22" s="181" t="b">
        <v>0</v>
      </c>
      <c r="J22" s="181" t="b">
        <v>0</v>
      </c>
      <c r="K22" s="198">
        <f>IF(I22=TRUE,1,0)</f>
        <v>0</v>
      </c>
      <c r="L22" s="198">
        <f>IF(J22=TRUE,1,0)</f>
        <v>0</v>
      </c>
      <c r="M22" s="197">
        <v>1</v>
      </c>
      <c r="N22" s="197">
        <f>M22*K22</f>
        <v>0</v>
      </c>
      <c r="O22" s="197">
        <f>L22*M22</f>
        <v>0</v>
      </c>
      <c r="P22" s="197">
        <f>SUM(N22:O22)</f>
        <v>0</v>
      </c>
    </row>
    <row r="23" spans="3:16" ht="30" customHeight="1">
      <c r="C23" s="9"/>
      <c r="I23" s="68"/>
      <c r="J23" s="68"/>
      <c r="K23" s="68">
        <f>COUNTA(K6:K22)</f>
        <v>15</v>
      </c>
      <c r="L23" s="68">
        <f>SUM(L6:L22)</f>
        <v>0</v>
      </c>
      <c r="M23" s="68">
        <f>SUM(M6:M22)</f>
        <v>26</v>
      </c>
      <c r="N23" s="68">
        <f>SUM(N6:N22)</f>
        <v>0</v>
      </c>
      <c r="O23" s="68">
        <f>SUM(O6:O22)</f>
        <v>0</v>
      </c>
      <c r="P23" s="68">
        <f>SUM(P6:P22)</f>
        <v>0</v>
      </c>
    </row>
    <row r="24" spans="3:16" s="49" customFormat="1" ht="21" customHeight="1">
      <c r="C24" s="216" t="s">
        <v>225</v>
      </c>
      <c r="D24" s="216"/>
      <c r="E24" s="216"/>
      <c r="G24" s="50"/>
      <c r="M24" s="68"/>
      <c r="N24" s="68"/>
      <c r="O24" s="68"/>
      <c r="P24" s="68"/>
    </row>
    <row r="25" spans="3:16" s="49" customFormat="1" ht="21" customHeight="1">
      <c r="C25" s="69" t="s">
        <v>43</v>
      </c>
      <c r="D25" s="220">
        <f>COUNTA(A6:A22)</f>
        <v>15</v>
      </c>
      <c r="E25" s="220"/>
      <c r="G25" s="50"/>
      <c r="M25" s="68"/>
      <c r="N25" s="68"/>
      <c r="O25" s="68"/>
      <c r="P25" s="68"/>
    </row>
    <row r="26" spans="3:16" s="49" customFormat="1" ht="21" customHeight="1">
      <c r="C26" s="52" t="s">
        <v>44</v>
      </c>
      <c r="D26" s="221">
        <f>IF(SUM(K6:L22)&gt;K23,"erreur",SUM(K6:L22))</f>
        <v>0</v>
      </c>
      <c r="E26" s="221"/>
      <c r="F26" s="53"/>
      <c r="G26" s="54"/>
      <c r="H26" s="55"/>
      <c r="M26" s="68"/>
      <c r="N26" s="68"/>
      <c r="O26" s="68"/>
      <c r="P26" s="68"/>
    </row>
    <row r="27" spans="3:16" s="49" customFormat="1" ht="21" customHeight="1">
      <c r="C27" s="56" t="s">
        <v>32</v>
      </c>
      <c r="D27" s="219">
        <f>L23</f>
        <v>0</v>
      </c>
      <c r="E27" s="219"/>
      <c r="F27" s="53"/>
      <c r="G27" s="54"/>
      <c r="H27" s="55"/>
      <c r="M27" s="68"/>
      <c r="N27" s="68"/>
      <c r="O27" s="68"/>
      <c r="P27" s="68"/>
    </row>
    <row r="28" spans="3:16" s="49" customFormat="1" ht="3.75" customHeight="1">
      <c r="C28" s="213"/>
      <c r="D28" s="213"/>
      <c r="E28" s="213"/>
      <c r="F28" s="53"/>
      <c r="G28" s="54"/>
      <c r="H28" s="55"/>
      <c r="M28" s="68"/>
      <c r="N28" s="68"/>
      <c r="O28" s="68"/>
      <c r="P28" s="68"/>
    </row>
    <row r="29" spans="3:16" s="49" customFormat="1" ht="21" customHeight="1">
      <c r="C29" s="56" t="s">
        <v>33</v>
      </c>
      <c r="D29" s="212">
        <f>IF(D26="erreur","erreur",IF(D26=0,0,D27/D26))</f>
        <v>0</v>
      </c>
      <c r="E29" s="212"/>
      <c r="F29" s="53"/>
      <c r="G29" s="54"/>
      <c r="H29" s="55"/>
      <c r="M29" s="68"/>
      <c r="N29" s="68"/>
      <c r="O29" s="68"/>
      <c r="P29" s="68"/>
    </row>
    <row r="30" spans="3:16" s="49" customFormat="1" ht="3.75" customHeight="1">
      <c r="C30" s="213"/>
      <c r="D30" s="213"/>
      <c r="E30" s="213"/>
      <c r="F30" s="53"/>
      <c r="G30" s="54"/>
      <c r="H30" s="55"/>
      <c r="M30" s="68"/>
      <c r="N30" s="68"/>
      <c r="O30" s="68"/>
      <c r="P30" s="68"/>
    </row>
    <row r="31" spans="3:16" s="49" customFormat="1" ht="19.5" customHeight="1">
      <c r="C31" s="121" t="s">
        <v>34</v>
      </c>
      <c r="D31" s="214">
        <f>IF(D26="erreur","eerue",IF(P23=0,0,O23/P23))</f>
        <v>0</v>
      </c>
      <c r="E31" s="214"/>
      <c r="G31" s="50"/>
      <c r="M31" s="68"/>
      <c r="N31" s="68"/>
      <c r="O31" s="68"/>
      <c r="P31" s="68"/>
    </row>
    <row r="35" ht="12.75">
      <c r="C35" s="123"/>
    </row>
  </sheetData>
  <sheetProtection sheet="1" scenarios="1"/>
  <mergeCells count="9">
    <mergeCell ref="D29:E29"/>
    <mergeCell ref="C30:E30"/>
    <mergeCell ref="D31:E31"/>
    <mergeCell ref="C3:F3"/>
    <mergeCell ref="C24:E24"/>
    <mergeCell ref="D25:E25"/>
    <mergeCell ref="D26:E26"/>
    <mergeCell ref="D27:E27"/>
    <mergeCell ref="C28:E28"/>
  </mergeCells>
  <conditionalFormatting sqref="D26:E26">
    <cfRule type="cellIs" priority="7" dxfId="0" operator="lessThan" stopIfTrue="1">
      <formula>$D$25*0.75</formula>
    </cfRule>
  </conditionalFormatting>
  <conditionalFormatting sqref="D31:E31">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3 B15:B19 B21:B22">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9" max="5" man="1"/>
  </rowBreaks>
  <drawing r:id="rId2"/>
  <legacyDrawing r:id="rId1"/>
</worksheet>
</file>

<file path=xl/worksheets/sheet5.xml><?xml version="1.0" encoding="utf-8"?>
<worksheet xmlns="http://schemas.openxmlformats.org/spreadsheetml/2006/main" xmlns:r="http://schemas.openxmlformats.org/officeDocument/2006/relationships">
  <sheetPr codeName="Feuil1"/>
  <dimension ref="A1:IU39"/>
  <sheetViews>
    <sheetView showGridLines="0" showRowColHeaders="0" zoomScaleSheetLayoutView="10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3</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3:23" ht="22.5" customHeight="1" thickBot="1">
      <c r="C4" s="18" t="s">
        <v>9</v>
      </c>
      <c r="D4" s="18" t="s">
        <v>10</v>
      </c>
      <c r="E4" s="18" t="s">
        <v>11</v>
      </c>
      <c r="F4" s="18" t="s">
        <v>12</v>
      </c>
      <c r="G4" s="19"/>
      <c r="H4" s="20"/>
      <c r="I4" s="195" t="s">
        <v>103</v>
      </c>
      <c r="J4" s="195" t="s">
        <v>106</v>
      </c>
      <c r="K4" s="195" t="s">
        <v>104</v>
      </c>
      <c r="L4" s="195" t="s">
        <v>105</v>
      </c>
      <c r="M4" s="195" t="s">
        <v>107</v>
      </c>
      <c r="N4" s="195" t="s">
        <v>108</v>
      </c>
      <c r="O4" s="195" t="s">
        <v>109</v>
      </c>
      <c r="P4" s="195" t="s">
        <v>110</v>
      </c>
      <c r="Q4" s="13"/>
      <c r="R4" s="13"/>
      <c r="S4" s="13"/>
      <c r="T4" s="13"/>
      <c r="U4" s="13"/>
      <c r="V4" s="13"/>
      <c r="W4" s="13"/>
    </row>
    <row r="5" spans="1:16" s="62" customFormat="1" ht="15" customHeight="1">
      <c r="A5" s="36"/>
      <c r="B5" s="70"/>
      <c r="C5" s="148" t="s">
        <v>45</v>
      </c>
      <c r="D5" s="35"/>
      <c r="E5" s="35"/>
      <c r="F5" s="40"/>
      <c r="G5" s="26"/>
      <c r="H5" s="27"/>
      <c r="I5" s="196"/>
      <c r="J5" s="196"/>
      <c r="K5" s="196"/>
      <c r="L5" s="196"/>
      <c r="M5" s="197"/>
      <c r="N5" s="197"/>
      <c r="O5" s="197"/>
      <c r="P5" s="197"/>
    </row>
    <row r="6" spans="1:16" s="62" customFormat="1" ht="30" customHeight="1">
      <c r="A6" s="36">
        <f>Budget!A22+1</f>
        <v>37</v>
      </c>
      <c r="B6" s="24">
        <f aca="true" t="shared" si="0" ref="B6:B30">IF(AND(K6=1,L6=1),0,IF(K6=1,1,IF(L6=1,O6+1,0)))</f>
        <v>0</v>
      </c>
      <c r="C6" s="138" t="s">
        <v>192</v>
      </c>
      <c r="D6" s="35"/>
      <c r="E6" s="35"/>
      <c r="F6" s="179"/>
      <c r="G6" s="26" t="str">
        <f>IF(K6+L6=2,"Attention : vous ne pouvez donner qu'une seule réponse à la fois !","  ")</f>
        <v>  </v>
      </c>
      <c r="H6" s="27"/>
      <c r="I6" s="181" t="b">
        <v>0</v>
      </c>
      <c r="J6" s="181" t="b">
        <v>0</v>
      </c>
      <c r="K6" s="198">
        <f aca="true" t="shared" si="1" ref="K6:L8">IF(I6=TRUE,1,0)</f>
        <v>0</v>
      </c>
      <c r="L6" s="198">
        <f t="shared" si="1"/>
        <v>0</v>
      </c>
      <c r="M6" s="197">
        <v>1</v>
      </c>
      <c r="N6" s="197">
        <f>M6*K6</f>
        <v>0</v>
      </c>
      <c r="O6" s="197">
        <f>L6*M6</f>
        <v>0</v>
      </c>
      <c r="P6" s="197">
        <f>SUM(N6:O6)</f>
        <v>0</v>
      </c>
    </row>
    <row r="7" spans="1:16" s="62" customFormat="1" ht="30" customHeight="1">
      <c r="A7" s="90">
        <f>A6+1</f>
        <v>38</v>
      </c>
      <c r="B7" s="24">
        <f t="shared" si="0"/>
        <v>0</v>
      </c>
      <c r="C7" s="139" t="s">
        <v>46</v>
      </c>
      <c r="D7" s="35"/>
      <c r="E7" s="35"/>
      <c r="F7" s="179"/>
      <c r="G7" s="26" t="str">
        <f aca="true" t="shared" si="2" ref="G7:G30">IF(K7+L7=2,"Attention : vous ne pouvez donner qu'une seule réponse à la fois !","  ")</f>
        <v>  </v>
      </c>
      <c r="H7" s="27"/>
      <c r="I7" s="181" t="b">
        <v>0</v>
      </c>
      <c r="J7" s="181" t="b">
        <v>0</v>
      </c>
      <c r="K7" s="198">
        <f t="shared" si="1"/>
        <v>0</v>
      </c>
      <c r="L7" s="198">
        <f t="shared" si="1"/>
        <v>0</v>
      </c>
      <c r="M7" s="197">
        <v>2</v>
      </c>
      <c r="N7" s="197">
        <f>M7*K7</f>
        <v>0</v>
      </c>
      <c r="O7" s="197">
        <f>L7*M7</f>
        <v>0</v>
      </c>
      <c r="P7" s="197">
        <f>SUM(N7:O7)</f>
        <v>0</v>
      </c>
    </row>
    <row r="8" spans="1:16" s="62" customFormat="1" ht="30" customHeight="1">
      <c r="A8" s="34">
        <f>A7+1</f>
        <v>39</v>
      </c>
      <c r="B8" s="24">
        <f t="shared" si="0"/>
        <v>0</v>
      </c>
      <c r="C8" s="140" t="s">
        <v>193</v>
      </c>
      <c r="D8" s="35"/>
      <c r="E8" s="35"/>
      <c r="F8" s="179"/>
      <c r="G8" s="26" t="str">
        <f t="shared" si="2"/>
        <v>  </v>
      </c>
      <c r="H8" s="27"/>
      <c r="I8" s="181" t="b">
        <v>0</v>
      </c>
      <c r="J8" s="181" t="b">
        <v>0</v>
      </c>
      <c r="K8" s="198">
        <f t="shared" si="1"/>
        <v>0</v>
      </c>
      <c r="L8" s="198">
        <f t="shared" si="1"/>
        <v>0</v>
      </c>
      <c r="M8" s="197">
        <v>3</v>
      </c>
      <c r="N8" s="197">
        <f>M8*K8</f>
        <v>0</v>
      </c>
      <c r="O8" s="197">
        <f>L8*M8</f>
        <v>0</v>
      </c>
      <c r="P8" s="197">
        <f>SUM(N8:O8)</f>
        <v>0</v>
      </c>
    </row>
    <row r="9" spans="1:16" s="62" customFormat="1" ht="15" customHeight="1">
      <c r="A9" s="36"/>
      <c r="B9" s="24"/>
      <c r="C9" s="148" t="s">
        <v>47</v>
      </c>
      <c r="D9" s="30"/>
      <c r="E9" s="30"/>
      <c r="F9" s="41"/>
      <c r="G9" s="26"/>
      <c r="H9" s="27"/>
      <c r="I9" s="198"/>
      <c r="J9" s="198"/>
      <c r="K9" s="198"/>
      <c r="L9" s="198"/>
      <c r="M9" s="197"/>
      <c r="N9" s="197"/>
      <c r="O9" s="197"/>
      <c r="P9" s="197"/>
    </row>
    <row r="10" spans="1:255" ht="30" customHeight="1">
      <c r="A10" s="42">
        <f>A8+1</f>
        <v>40</v>
      </c>
      <c r="B10" s="24">
        <f t="shared" si="0"/>
        <v>0</v>
      </c>
      <c r="C10" s="37" t="s">
        <v>48</v>
      </c>
      <c r="D10" s="49"/>
      <c r="E10" s="63"/>
      <c r="F10" s="177"/>
      <c r="G10" s="26" t="str">
        <f t="shared" si="2"/>
        <v>  </v>
      </c>
      <c r="H10" s="27"/>
      <c r="I10" s="181" t="b">
        <v>0</v>
      </c>
      <c r="J10" s="181" t="b">
        <v>0</v>
      </c>
      <c r="K10" s="198">
        <f aca="true" t="shared" si="3" ref="K10:L14">IF(I10=TRUE,1,0)</f>
        <v>0</v>
      </c>
      <c r="L10" s="198">
        <f t="shared" si="3"/>
        <v>0</v>
      </c>
      <c r="M10" s="68">
        <v>1</v>
      </c>
      <c r="N10" s="197">
        <f>M10*K10</f>
        <v>0</v>
      </c>
      <c r="O10" s="197">
        <f>L10*M10</f>
        <v>0</v>
      </c>
      <c r="P10" s="197">
        <f>SUM(N10:O10)</f>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16" s="62" customFormat="1" ht="30" customHeight="1">
      <c r="A11" s="45">
        <f>A10+1</f>
        <v>41</v>
      </c>
      <c r="B11" s="24">
        <f t="shared" si="0"/>
        <v>0</v>
      </c>
      <c r="C11" s="75" t="s">
        <v>49</v>
      </c>
      <c r="D11" s="66"/>
      <c r="E11" s="35"/>
      <c r="F11" s="177"/>
      <c r="G11" s="26" t="str">
        <f t="shared" si="2"/>
        <v>  </v>
      </c>
      <c r="H11" s="27"/>
      <c r="I11" s="181" t="b">
        <v>0</v>
      </c>
      <c r="J11" s="181" t="b">
        <v>0</v>
      </c>
      <c r="K11" s="198">
        <f t="shared" si="3"/>
        <v>0</v>
      </c>
      <c r="L11" s="198">
        <f t="shared" si="3"/>
        <v>0</v>
      </c>
      <c r="M11" s="197">
        <v>3</v>
      </c>
      <c r="N11" s="197">
        <f>M11*K11</f>
        <v>0</v>
      </c>
      <c r="O11" s="197">
        <f>L11*M11</f>
        <v>0</v>
      </c>
      <c r="P11" s="197">
        <f>SUM(N11:O11)</f>
        <v>0</v>
      </c>
    </row>
    <row r="12" spans="1:16" s="62" customFormat="1" ht="30" customHeight="1">
      <c r="A12" s="45">
        <f>A11+1</f>
        <v>42</v>
      </c>
      <c r="B12" s="24">
        <f t="shared" si="0"/>
        <v>0</v>
      </c>
      <c r="C12" s="75" t="s">
        <v>50</v>
      </c>
      <c r="D12" s="66"/>
      <c r="E12" s="35"/>
      <c r="F12" s="179"/>
      <c r="G12" s="26" t="str">
        <f t="shared" si="2"/>
        <v>  </v>
      </c>
      <c r="H12" s="27"/>
      <c r="I12" s="181" t="b">
        <v>0</v>
      </c>
      <c r="J12" s="181" t="b">
        <v>0</v>
      </c>
      <c r="K12" s="198">
        <f>IF(I12=TRUE,1,0)</f>
        <v>0</v>
      </c>
      <c r="L12" s="198">
        <f>IF(J12=TRUE,1,0)</f>
        <v>0</v>
      </c>
      <c r="M12" s="197">
        <v>3</v>
      </c>
      <c r="N12" s="197">
        <f>M12*K12</f>
        <v>0</v>
      </c>
      <c r="O12" s="197">
        <f>L12*M12</f>
        <v>0</v>
      </c>
      <c r="P12" s="197">
        <f>SUM(N12:O12)</f>
        <v>0</v>
      </c>
    </row>
    <row r="13" spans="1:16" s="62" customFormat="1" ht="30" customHeight="1">
      <c r="A13" s="45">
        <f>A12+1</f>
        <v>43</v>
      </c>
      <c r="B13" s="24">
        <f t="shared" si="0"/>
        <v>0</v>
      </c>
      <c r="C13" s="75" t="s">
        <v>51</v>
      </c>
      <c r="D13" s="66"/>
      <c r="E13" s="35"/>
      <c r="F13" s="179"/>
      <c r="G13" s="26" t="str">
        <f t="shared" si="2"/>
        <v>  </v>
      </c>
      <c r="H13" s="27"/>
      <c r="I13" s="181" t="b">
        <v>0</v>
      </c>
      <c r="J13" s="181" t="b">
        <v>0</v>
      </c>
      <c r="K13" s="198">
        <f t="shared" si="3"/>
        <v>0</v>
      </c>
      <c r="L13" s="198">
        <f t="shared" si="3"/>
        <v>0</v>
      </c>
      <c r="M13" s="197">
        <v>3</v>
      </c>
      <c r="N13" s="197">
        <f>M13*K13</f>
        <v>0</v>
      </c>
      <c r="O13" s="197">
        <f>L13*M13</f>
        <v>0</v>
      </c>
      <c r="P13" s="197">
        <f>SUM(N13:O13)</f>
        <v>0</v>
      </c>
    </row>
    <row r="14" spans="1:16" s="62" customFormat="1" ht="30" customHeight="1">
      <c r="A14" s="45">
        <f>A13+1</f>
        <v>44</v>
      </c>
      <c r="B14" s="24">
        <f t="shared" si="0"/>
        <v>0</v>
      </c>
      <c r="C14" s="75" t="s">
        <v>52</v>
      </c>
      <c r="D14" s="66"/>
      <c r="E14" s="35"/>
      <c r="F14" s="177"/>
      <c r="G14" s="26" t="str">
        <f t="shared" si="2"/>
        <v>  </v>
      </c>
      <c r="H14" s="27"/>
      <c r="I14" s="181" t="b">
        <v>0</v>
      </c>
      <c r="J14" s="181" t="b">
        <v>0</v>
      </c>
      <c r="K14" s="198">
        <f t="shared" si="3"/>
        <v>0</v>
      </c>
      <c r="L14" s="198">
        <f t="shared" si="3"/>
        <v>0</v>
      </c>
      <c r="M14" s="197">
        <v>3</v>
      </c>
      <c r="N14" s="197">
        <f>M14*K14</f>
        <v>0</v>
      </c>
      <c r="O14" s="197">
        <f>L14*M14</f>
        <v>0</v>
      </c>
      <c r="P14" s="197">
        <f>SUM(N14:O14)</f>
        <v>0</v>
      </c>
    </row>
    <row r="15" spans="1:16" s="62" customFormat="1" ht="15" customHeight="1">
      <c r="A15" s="36"/>
      <c r="B15" s="24"/>
      <c r="C15" s="148" t="s">
        <v>175</v>
      </c>
      <c r="D15" s="64"/>
      <c r="E15" s="30"/>
      <c r="F15" s="41"/>
      <c r="G15" s="26"/>
      <c r="H15" s="27"/>
      <c r="I15" s="198"/>
      <c r="J15" s="198"/>
      <c r="K15" s="198"/>
      <c r="L15" s="198"/>
      <c r="M15" s="197"/>
      <c r="N15" s="197"/>
      <c r="O15" s="197"/>
      <c r="P15" s="197"/>
    </row>
    <row r="16" spans="1:16" s="62" customFormat="1" ht="30" customHeight="1">
      <c r="A16" s="36">
        <f>A14+1</f>
        <v>45</v>
      </c>
      <c r="B16" s="24">
        <f t="shared" si="0"/>
        <v>0</v>
      </c>
      <c r="C16" s="138" t="s">
        <v>54</v>
      </c>
      <c r="D16" s="66"/>
      <c r="E16" s="35"/>
      <c r="F16" s="177"/>
      <c r="G16" s="26" t="str">
        <f t="shared" si="2"/>
        <v>  </v>
      </c>
      <c r="H16" s="27"/>
      <c r="I16" s="181" t="b">
        <v>0</v>
      </c>
      <c r="J16" s="181" t="b">
        <v>0</v>
      </c>
      <c r="K16" s="198">
        <f aca="true" t="shared" si="4" ref="K16:L24">IF(I16=TRUE,1,0)</f>
        <v>0</v>
      </c>
      <c r="L16" s="198">
        <f t="shared" si="4"/>
        <v>0</v>
      </c>
      <c r="M16" s="197">
        <v>1</v>
      </c>
      <c r="N16" s="197">
        <f aca="true" t="shared" si="5" ref="N16:N24">M16*K16</f>
        <v>0</v>
      </c>
      <c r="O16" s="197">
        <f aca="true" t="shared" si="6" ref="O16:O24">L16*M16</f>
        <v>0</v>
      </c>
      <c r="P16" s="197">
        <f aca="true" t="shared" si="7" ref="P16:P24">SUM(N16:O16)</f>
        <v>0</v>
      </c>
    </row>
    <row r="17" spans="1:16" s="62" customFormat="1" ht="30" customHeight="1">
      <c r="A17" s="36">
        <f aca="true" t="shared" si="8" ref="A17:A23">A16+1</f>
        <v>46</v>
      </c>
      <c r="B17" s="24">
        <f t="shared" si="0"/>
        <v>0</v>
      </c>
      <c r="C17" s="138" t="s">
        <v>55</v>
      </c>
      <c r="D17" s="66"/>
      <c r="E17" s="35"/>
      <c r="F17" s="177"/>
      <c r="G17" s="26" t="str">
        <f t="shared" si="2"/>
        <v>  </v>
      </c>
      <c r="H17" s="27"/>
      <c r="I17" s="181" t="b">
        <v>0</v>
      </c>
      <c r="J17" s="181" t="b">
        <v>0</v>
      </c>
      <c r="K17" s="198">
        <f t="shared" si="4"/>
        <v>0</v>
      </c>
      <c r="L17" s="198">
        <f t="shared" si="4"/>
        <v>0</v>
      </c>
      <c r="M17" s="197">
        <v>1</v>
      </c>
      <c r="N17" s="197">
        <f t="shared" si="5"/>
        <v>0</v>
      </c>
      <c r="O17" s="197">
        <f t="shared" si="6"/>
        <v>0</v>
      </c>
      <c r="P17" s="197">
        <f t="shared" si="7"/>
        <v>0</v>
      </c>
    </row>
    <row r="18" spans="1:16" s="62" customFormat="1" ht="30" customHeight="1">
      <c r="A18" s="36">
        <f t="shared" si="8"/>
        <v>47</v>
      </c>
      <c r="B18" s="24">
        <f t="shared" si="0"/>
        <v>0</v>
      </c>
      <c r="C18" s="141" t="s">
        <v>203</v>
      </c>
      <c r="D18" s="67"/>
      <c r="E18" s="89"/>
      <c r="F18" s="178"/>
      <c r="G18" s="26" t="str">
        <f t="shared" si="2"/>
        <v>  </v>
      </c>
      <c r="H18" s="27"/>
      <c r="I18" s="181" t="b">
        <v>0</v>
      </c>
      <c r="J18" s="181" t="b">
        <v>0</v>
      </c>
      <c r="K18" s="198">
        <f t="shared" si="4"/>
        <v>0</v>
      </c>
      <c r="L18" s="198">
        <f t="shared" si="4"/>
        <v>0</v>
      </c>
      <c r="M18" s="197">
        <v>1</v>
      </c>
      <c r="N18" s="197">
        <f t="shared" si="5"/>
        <v>0</v>
      </c>
      <c r="O18" s="197">
        <f t="shared" si="6"/>
        <v>0</v>
      </c>
      <c r="P18" s="197">
        <f t="shared" si="7"/>
        <v>0</v>
      </c>
    </row>
    <row r="19" spans="1:16" s="62" customFormat="1" ht="15" customHeight="1">
      <c r="A19" s="36"/>
      <c r="B19" s="24"/>
      <c r="C19" s="148" t="s">
        <v>53</v>
      </c>
      <c r="D19" s="64"/>
      <c r="E19" s="30"/>
      <c r="F19" s="41"/>
      <c r="G19" s="26"/>
      <c r="H19" s="27"/>
      <c r="I19" s="198"/>
      <c r="J19" s="198"/>
      <c r="K19" s="198"/>
      <c r="L19" s="198"/>
      <c r="M19" s="197"/>
      <c r="N19" s="197"/>
      <c r="O19" s="197"/>
      <c r="P19" s="197"/>
    </row>
    <row r="20" spans="1:16" s="62" customFormat="1" ht="30" customHeight="1">
      <c r="A20" s="36">
        <f>A18+1</f>
        <v>48</v>
      </c>
      <c r="B20" s="24">
        <f t="shared" si="0"/>
        <v>0</v>
      </c>
      <c r="C20" s="37" t="s">
        <v>194</v>
      </c>
      <c r="D20" s="66"/>
      <c r="E20" s="35"/>
      <c r="F20" s="177"/>
      <c r="G20" s="26" t="str">
        <f t="shared" si="2"/>
        <v>  </v>
      </c>
      <c r="H20" s="27"/>
      <c r="I20" s="181" t="b">
        <v>0</v>
      </c>
      <c r="J20" s="181" t="b">
        <v>0</v>
      </c>
      <c r="K20" s="198">
        <f t="shared" si="4"/>
        <v>0</v>
      </c>
      <c r="L20" s="198">
        <f t="shared" si="4"/>
        <v>0</v>
      </c>
      <c r="M20" s="197">
        <v>1</v>
      </c>
      <c r="N20" s="197">
        <f t="shared" si="5"/>
        <v>0</v>
      </c>
      <c r="O20" s="197">
        <f t="shared" si="6"/>
        <v>0</v>
      </c>
      <c r="P20" s="197">
        <f t="shared" si="7"/>
        <v>0</v>
      </c>
    </row>
    <row r="21" spans="1:16" s="62" customFormat="1" ht="30" customHeight="1">
      <c r="A21" s="90">
        <f t="shared" si="8"/>
        <v>49</v>
      </c>
      <c r="B21" s="24">
        <f t="shared" si="0"/>
        <v>0</v>
      </c>
      <c r="C21" s="46" t="s">
        <v>195</v>
      </c>
      <c r="D21" s="66"/>
      <c r="E21" s="35"/>
      <c r="F21" s="177"/>
      <c r="G21" s="26" t="str">
        <f t="shared" si="2"/>
        <v>  </v>
      </c>
      <c r="H21" s="27"/>
      <c r="I21" s="181" t="b">
        <v>0</v>
      </c>
      <c r="J21" s="181" t="b">
        <v>0</v>
      </c>
      <c r="K21" s="198">
        <f t="shared" si="4"/>
        <v>0</v>
      </c>
      <c r="L21" s="198">
        <f t="shared" si="4"/>
        <v>0</v>
      </c>
      <c r="M21" s="197">
        <v>2</v>
      </c>
      <c r="N21" s="197">
        <f t="shared" si="5"/>
        <v>0</v>
      </c>
      <c r="O21" s="197">
        <f t="shared" si="6"/>
        <v>0</v>
      </c>
      <c r="P21" s="197">
        <f t="shared" si="7"/>
        <v>0</v>
      </c>
    </row>
    <row r="22" spans="1:16" s="62" customFormat="1" ht="30" customHeight="1">
      <c r="A22" s="36">
        <f t="shared" si="8"/>
        <v>50</v>
      </c>
      <c r="B22" s="24">
        <f t="shared" si="0"/>
        <v>0</v>
      </c>
      <c r="C22" s="37" t="s">
        <v>157</v>
      </c>
      <c r="D22" s="66"/>
      <c r="E22" s="35"/>
      <c r="F22" s="177"/>
      <c r="G22" s="26" t="str">
        <f t="shared" si="2"/>
        <v>  </v>
      </c>
      <c r="H22" s="27"/>
      <c r="I22" s="181" t="b">
        <v>0</v>
      </c>
      <c r="J22" s="181" t="b">
        <v>0</v>
      </c>
      <c r="K22" s="198">
        <f t="shared" si="4"/>
        <v>0</v>
      </c>
      <c r="L22" s="198">
        <f t="shared" si="4"/>
        <v>0</v>
      </c>
      <c r="M22" s="197">
        <v>1</v>
      </c>
      <c r="N22" s="197">
        <f t="shared" si="5"/>
        <v>0</v>
      </c>
      <c r="O22" s="197">
        <f t="shared" si="6"/>
        <v>0</v>
      </c>
      <c r="P22" s="197">
        <f t="shared" si="7"/>
        <v>0</v>
      </c>
    </row>
    <row r="23" spans="1:16" s="62" customFormat="1" ht="30" customHeight="1">
      <c r="A23" s="36">
        <f t="shared" si="8"/>
        <v>51</v>
      </c>
      <c r="B23" s="24">
        <f t="shared" si="0"/>
        <v>0</v>
      </c>
      <c r="C23" s="37" t="s">
        <v>153</v>
      </c>
      <c r="D23" s="66"/>
      <c r="E23" s="35"/>
      <c r="F23" s="177"/>
      <c r="G23" s="26" t="str">
        <f t="shared" si="2"/>
        <v>  </v>
      </c>
      <c r="H23" s="27"/>
      <c r="I23" s="181" t="b">
        <v>0</v>
      </c>
      <c r="J23" s="181" t="b">
        <v>0</v>
      </c>
      <c r="K23" s="198">
        <f>IF(I23=TRUE,1,0)</f>
        <v>0</v>
      </c>
      <c r="L23" s="198">
        <f>IF(J23=TRUE,1,0)</f>
        <v>0</v>
      </c>
      <c r="M23" s="197">
        <v>1</v>
      </c>
      <c r="N23" s="197">
        <f>M23*K23</f>
        <v>0</v>
      </c>
      <c r="O23" s="197">
        <f>L23*M23</f>
        <v>0</v>
      </c>
      <c r="P23" s="197">
        <f t="shared" si="7"/>
        <v>0</v>
      </c>
    </row>
    <row r="24" spans="1:16" s="62" customFormat="1" ht="30" customHeight="1">
      <c r="A24" s="34">
        <f>A23+1</f>
        <v>52</v>
      </c>
      <c r="B24" s="24">
        <f t="shared" si="0"/>
        <v>0</v>
      </c>
      <c r="C24" s="75" t="s">
        <v>56</v>
      </c>
      <c r="D24" s="66"/>
      <c r="E24" s="35"/>
      <c r="F24" s="177"/>
      <c r="G24" s="26" t="str">
        <f t="shared" si="2"/>
        <v>  </v>
      </c>
      <c r="H24" s="27"/>
      <c r="I24" s="181" t="b">
        <v>0</v>
      </c>
      <c r="J24" s="181" t="b">
        <v>0</v>
      </c>
      <c r="K24" s="198">
        <f t="shared" si="4"/>
        <v>0</v>
      </c>
      <c r="L24" s="198">
        <f t="shared" si="4"/>
        <v>0</v>
      </c>
      <c r="M24" s="197">
        <v>3</v>
      </c>
      <c r="N24" s="197">
        <f t="shared" si="5"/>
        <v>0</v>
      </c>
      <c r="O24" s="197">
        <f t="shared" si="6"/>
        <v>0</v>
      </c>
      <c r="P24" s="197">
        <f t="shared" si="7"/>
        <v>0</v>
      </c>
    </row>
    <row r="25" spans="1:16" s="62" customFormat="1" ht="30" customHeight="1">
      <c r="A25" s="32">
        <f>A24+1</f>
        <v>53</v>
      </c>
      <c r="B25" s="24">
        <f t="shared" si="0"/>
        <v>0</v>
      </c>
      <c r="C25" s="37" t="s">
        <v>156</v>
      </c>
      <c r="D25" s="66"/>
      <c r="E25" s="35"/>
      <c r="F25" s="179"/>
      <c r="G25" s="26" t="str">
        <f t="shared" si="2"/>
        <v>  </v>
      </c>
      <c r="H25" s="27"/>
      <c r="I25" s="181" t="b">
        <v>0</v>
      </c>
      <c r="J25" s="181" t="b">
        <v>0</v>
      </c>
      <c r="K25" s="198">
        <f>IF(I25=TRUE,1,0)</f>
        <v>0</v>
      </c>
      <c r="L25" s="198">
        <f>IF(J25=TRUE,1,0)</f>
        <v>0</v>
      </c>
      <c r="M25" s="197">
        <v>1</v>
      </c>
      <c r="N25" s="197">
        <f>M25*K25</f>
        <v>0</v>
      </c>
      <c r="O25" s="197">
        <f>L25*M25</f>
        <v>0</v>
      </c>
      <c r="P25" s="197">
        <f>SUM(N25:O25)</f>
        <v>0</v>
      </c>
    </row>
    <row r="26" spans="1:16" s="62" customFormat="1" ht="15" customHeight="1">
      <c r="A26" s="36"/>
      <c r="B26" s="24"/>
      <c r="C26" s="148" t="s">
        <v>57</v>
      </c>
      <c r="D26" s="30"/>
      <c r="E26" s="30"/>
      <c r="F26" s="48"/>
      <c r="G26" s="26"/>
      <c r="H26" s="27"/>
      <c r="I26" s="198"/>
      <c r="J26" s="198"/>
      <c r="K26" s="198"/>
      <c r="L26" s="198"/>
      <c r="M26" s="197"/>
      <c r="N26" s="197"/>
      <c r="O26" s="197"/>
      <c r="P26" s="197"/>
    </row>
    <row r="27" spans="1:16" s="62" customFormat="1" ht="30" customHeight="1">
      <c r="A27" s="90">
        <f>A25+1</f>
        <v>54</v>
      </c>
      <c r="B27" s="24">
        <f t="shared" si="0"/>
        <v>0</v>
      </c>
      <c r="C27" s="139" t="s">
        <v>58</v>
      </c>
      <c r="D27" s="35"/>
      <c r="E27" s="35"/>
      <c r="F27" s="179"/>
      <c r="G27" s="26" t="str">
        <f t="shared" si="2"/>
        <v>  </v>
      </c>
      <c r="H27" s="27"/>
      <c r="I27" s="181" t="b">
        <v>0</v>
      </c>
      <c r="J27" s="181" t="b">
        <v>0</v>
      </c>
      <c r="K27" s="198">
        <f aca="true" t="shared" si="9" ref="K27:L30">IF(I27=TRUE,1,0)</f>
        <v>0</v>
      </c>
      <c r="L27" s="198">
        <f t="shared" si="9"/>
        <v>0</v>
      </c>
      <c r="M27" s="197">
        <v>2</v>
      </c>
      <c r="N27" s="197">
        <f>M27*K27</f>
        <v>0</v>
      </c>
      <c r="O27" s="197">
        <f>L27*M27</f>
        <v>0</v>
      </c>
      <c r="P27" s="197">
        <f>SUM(N27:O27)</f>
        <v>0</v>
      </c>
    </row>
    <row r="28" spans="1:16" s="62" customFormat="1" ht="30" customHeight="1">
      <c r="A28" s="36">
        <f>A27+1</f>
        <v>55</v>
      </c>
      <c r="B28" s="24">
        <f t="shared" si="0"/>
        <v>0</v>
      </c>
      <c r="C28" s="138" t="s">
        <v>94</v>
      </c>
      <c r="D28" s="35"/>
      <c r="E28" s="35"/>
      <c r="F28" s="179"/>
      <c r="G28" s="26" t="str">
        <f t="shared" si="2"/>
        <v>  </v>
      </c>
      <c r="H28" s="27"/>
      <c r="I28" s="181" t="b">
        <v>0</v>
      </c>
      <c r="J28" s="181" t="b">
        <v>0</v>
      </c>
      <c r="K28" s="198">
        <f t="shared" si="9"/>
        <v>0</v>
      </c>
      <c r="L28" s="198">
        <f t="shared" si="9"/>
        <v>0</v>
      </c>
      <c r="M28" s="197">
        <v>1</v>
      </c>
      <c r="N28" s="197">
        <f>M28*K28</f>
        <v>0</v>
      </c>
      <c r="O28" s="197">
        <f>L28*M28</f>
        <v>0</v>
      </c>
      <c r="P28" s="197">
        <f>SUM(N28:O28)</f>
        <v>0</v>
      </c>
    </row>
    <row r="29" spans="1:16" s="62" customFormat="1" ht="30" customHeight="1">
      <c r="A29" s="90">
        <f>A28+1</f>
        <v>56</v>
      </c>
      <c r="B29" s="24">
        <f t="shared" si="0"/>
        <v>0</v>
      </c>
      <c r="C29" s="139" t="s">
        <v>196</v>
      </c>
      <c r="D29" s="35"/>
      <c r="E29" s="35"/>
      <c r="F29" s="179"/>
      <c r="G29" s="26" t="str">
        <f t="shared" si="2"/>
        <v>  </v>
      </c>
      <c r="H29" s="27"/>
      <c r="I29" s="181" t="b">
        <v>0</v>
      </c>
      <c r="J29" s="181" t="b">
        <v>0</v>
      </c>
      <c r="K29" s="198">
        <f>IF(I29=TRUE,1,0)</f>
        <v>0</v>
      </c>
      <c r="L29" s="198">
        <f>IF(J29=TRUE,1,0)</f>
        <v>0</v>
      </c>
      <c r="M29" s="197">
        <v>2</v>
      </c>
      <c r="N29" s="197">
        <f>M29*K29</f>
        <v>0</v>
      </c>
      <c r="O29" s="197">
        <f>L29*M29</f>
        <v>0</v>
      </c>
      <c r="P29" s="197">
        <f>SUM(N29:O29)</f>
        <v>0</v>
      </c>
    </row>
    <row r="30" spans="1:16" s="62" customFormat="1" ht="30" customHeight="1">
      <c r="A30" s="36">
        <f>A29+1</f>
        <v>57</v>
      </c>
      <c r="B30" s="24">
        <f t="shared" si="0"/>
        <v>0</v>
      </c>
      <c r="C30" s="141" t="s">
        <v>197</v>
      </c>
      <c r="D30" s="52"/>
      <c r="E30" s="52"/>
      <c r="F30" s="180"/>
      <c r="G30" s="26" t="str">
        <f t="shared" si="2"/>
        <v>  </v>
      </c>
      <c r="H30" s="27"/>
      <c r="I30" s="181" t="b">
        <v>0</v>
      </c>
      <c r="J30" s="181" t="b">
        <v>0</v>
      </c>
      <c r="K30" s="198">
        <f t="shared" si="9"/>
        <v>0</v>
      </c>
      <c r="L30" s="198">
        <f t="shared" si="9"/>
        <v>0</v>
      </c>
      <c r="M30" s="197">
        <v>1</v>
      </c>
      <c r="N30" s="197">
        <f>M30*K30</f>
        <v>0</v>
      </c>
      <c r="O30" s="197">
        <f>L30*M30</f>
        <v>0</v>
      </c>
      <c r="P30" s="197">
        <f>SUM(N30:O30)</f>
        <v>0</v>
      </c>
    </row>
    <row r="31" spans="3:16" ht="30" customHeight="1" thickBot="1">
      <c r="C31" s="62"/>
      <c r="I31" s="68"/>
      <c r="J31" s="68"/>
      <c r="K31" s="68">
        <f>COUNTA(K6:K30)</f>
        <v>21</v>
      </c>
      <c r="L31" s="68">
        <f>SUM(L6:L30)</f>
        <v>0</v>
      </c>
      <c r="M31" s="68">
        <f>SUM(M6:M30)</f>
        <v>37</v>
      </c>
      <c r="N31" s="68">
        <f>SUM(N6:N30)</f>
        <v>0</v>
      </c>
      <c r="O31" s="68">
        <f>SUM(O6:O30)</f>
        <v>0</v>
      </c>
      <c r="P31" s="68">
        <f>SUM(P6:P30)</f>
        <v>0</v>
      </c>
    </row>
    <row r="32" spans="3:16" s="49" customFormat="1" ht="21" customHeight="1" thickBot="1">
      <c r="C32" s="216" t="s">
        <v>226</v>
      </c>
      <c r="D32" s="216"/>
      <c r="E32" s="216"/>
      <c r="G32" s="50"/>
      <c r="M32" s="68"/>
      <c r="N32" s="68"/>
      <c r="O32" s="68"/>
      <c r="P32" s="68"/>
    </row>
    <row r="33" spans="3:16" s="49" customFormat="1" ht="18" customHeight="1">
      <c r="C33" s="51" t="s">
        <v>30</v>
      </c>
      <c r="D33" s="217">
        <f>K31</f>
        <v>21</v>
      </c>
      <c r="E33" s="217"/>
      <c r="F33" s="53"/>
      <c r="G33" s="54"/>
      <c r="H33" s="55"/>
      <c r="M33" s="68"/>
      <c r="N33" s="68"/>
      <c r="O33" s="68"/>
      <c r="P33" s="68"/>
    </row>
    <row r="34" spans="3:16" s="49" customFormat="1" ht="18" customHeight="1">
      <c r="C34" s="52" t="s">
        <v>31</v>
      </c>
      <c r="D34" s="221">
        <f>IF(SUM(K6:L30)&gt;K31,"erreur",SUM(K6:L30))</f>
        <v>0</v>
      </c>
      <c r="E34" s="221"/>
      <c r="F34" s="53"/>
      <c r="G34" s="54"/>
      <c r="H34" s="55"/>
      <c r="M34" s="68"/>
      <c r="N34" s="68"/>
      <c r="O34" s="68"/>
      <c r="P34" s="68"/>
    </row>
    <row r="35" spans="3:16" s="49" customFormat="1" ht="18" customHeight="1">
      <c r="C35" s="56" t="s">
        <v>32</v>
      </c>
      <c r="D35" s="219">
        <f>L31</f>
        <v>0</v>
      </c>
      <c r="E35" s="219"/>
      <c r="F35" s="53"/>
      <c r="G35" s="54"/>
      <c r="H35" s="55"/>
      <c r="M35" s="68"/>
      <c r="N35" s="68"/>
      <c r="O35" s="68"/>
      <c r="P35" s="68"/>
    </row>
    <row r="36" spans="3:16" s="49" customFormat="1" ht="4.5" customHeight="1">
      <c r="C36" s="213"/>
      <c r="D36" s="213"/>
      <c r="E36" s="213"/>
      <c r="F36" s="53"/>
      <c r="G36" s="54"/>
      <c r="H36" s="55"/>
      <c r="M36" s="68"/>
      <c r="N36" s="68"/>
      <c r="O36" s="68"/>
      <c r="P36" s="68"/>
    </row>
    <row r="37" spans="3:16" s="49" customFormat="1" ht="18" customHeight="1">
      <c r="C37" s="122" t="s">
        <v>33</v>
      </c>
      <c r="D37" s="212">
        <f>IF(D34="erreur","erreur",IF(D34=0,0,D35/D34))</f>
        <v>0</v>
      </c>
      <c r="E37" s="212"/>
      <c r="F37" s="53"/>
      <c r="G37" s="54"/>
      <c r="H37" s="55"/>
      <c r="M37" s="68"/>
      <c r="N37" s="68"/>
      <c r="O37" s="68"/>
      <c r="P37" s="68"/>
    </row>
    <row r="38" spans="3:16" s="49" customFormat="1" ht="4.5" customHeight="1">
      <c r="C38" s="213"/>
      <c r="D38" s="213"/>
      <c r="E38" s="213"/>
      <c r="G38" s="50"/>
      <c r="M38" s="68"/>
      <c r="N38" s="68"/>
      <c r="O38" s="68"/>
      <c r="P38" s="68"/>
    </row>
    <row r="39" spans="3:16" s="49" customFormat="1" ht="18" customHeight="1">
      <c r="C39" s="121" t="s">
        <v>34</v>
      </c>
      <c r="D39" s="214">
        <f>IF(D34="erreur","erreur",IF(P31=0,0,O31/P31))</f>
        <v>0</v>
      </c>
      <c r="E39" s="214"/>
      <c r="G39" s="50"/>
      <c r="M39" s="68"/>
      <c r="N39" s="68"/>
      <c r="O39" s="68"/>
      <c r="P39" s="68"/>
    </row>
  </sheetData>
  <sheetProtection sheet="1" scenarios="1"/>
  <mergeCells count="9">
    <mergeCell ref="D37:E37"/>
    <mergeCell ref="C38:E38"/>
    <mergeCell ref="D39:E39"/>
    <mergeCell ref="C3:F3"/>
    <mergeCell ref="C32:E32"/>
    <mergeCell ref="D33:E33"/>
    <mergeCell ref="D34:E34"/>
    <mergeCell ref="D35:E35"/>
    <mergeCell ref="C36:E36"/>
  </mergeCells>
  <conditionalFormatting sqref="D34:E34">
    <cfRule type="cellIs" priority="10" dxfId="0" operator="lessThan" stopIfTrue="1">
      <formula>$D$33*0.75</formula>
    </cfRule>
  </conditionalFormatting>
  <conditionalFormatting sqref="D39:E39">
    <cfRule type="cellIs" priority="7" dxfId="2" operator="lessThan" stopIfTrue="1">
      <formula>0.2</formula>
    </cfRule>
    <cfRule type="cellIs" priority="8" dxfId="1" operator="between" stopIfTrue="1">
      <formula>0.2</formula>
      <formula>0.4999</formula>
    </cfRule>
    <cfRule type="cellIs" priority="9" dxfId="0" operator="greaterThanOrEqual" stopIfTrue="1">
      <formula>0.5</formula>
    </cfRule>
  </conditionalFormatting>
  <conditionalFormatting sqref="B6:B8 B10:B14 B16:B18 B20:B25 B27:B30">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8"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Feuil2"/>
  <dimension ref="A1:IU36"/>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2812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11.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4</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1:23" ht="22.5" customHeight="1" thickBot="1">
      <c r="A4" s="71"/>
      <c r="B4" s="72"/>
      <c r="C4" s="73" t="s">
        <v>9</v>
      </c>
      <c r="D4" s="18" t="s">
        <v>10</v>
      </c>
      <c r="E4" s="18" t="s">
        <v>11</v>
      </c>
      <c r="F4" s="18" t="s">
        <v>12</v>
      </c>
      <c r="G4" s="19"/>
      <c r="H4" s="20"/>
      <c r="I4" s="195" t="s">
        <v>103</v>
      </c>
      <c r="J4" s="195" t="s">
        <v>106</v>
      </c>
      <c r="K4" s="195" t="s">
        <v>104</v>
      </c>
      <c r="L4" s="195" t="s">
        <v>105</v>
      </c>
      <c r="M4" s="195" t="s">
        <v>107</v>
      </c>
      <c r="N4" s="195" t="s">
        <v>108</v>
      </c>
      <c r="O4" s="195" t="s">
        <v>109</v>
      </c>
      <c r="P4" s="195" t="s">
        <v>110</v>
      </c>
      <c r="Q4" s="13"/>
      <c r="R4" s="13"/>
      <c r="S4" s="13"/>
      <c r="T4" s="13"/>
      <c r="U4" s="13"/>
      <c r="V4" s="13"/>
      <c r="W4" s="13"/>
    </row>
    <row r="5" spans="1:23" ht="15" customHeight="1">
      <c r="A5" s="71"/>
      <c r="B5" s="72"/>
      <c r="C5" s="145" t="s">
        <v>59</v>
      </c>
      <c r="D5" s="23"/>
      <c r="E5" s="23"/>
      <c r="F5" s="23"/>
      <c r="G5" s="19"/>
      <c r="H5" s="20"/>
      <c r="I5" s="196"/>
      <c r="J5" s="196"/>
      <c r="K5" s="196"/>
      <c r="L5" s="196"/>
      <c r="M5" s="197"/>
      <c r="N5" s="197"/>
      <c r="O5" s="197"/>
      <c r="P5" s="195"/>
      <c r="Q5" s="13"/>
      <c r="R5" s="13"/>
      <c r="S5" s="13"/>
      <c r="T5" s="13"/>
      <c r="U5" s="13"/>
      <c r="V5" s="13"/>
      <c r="W5" s="13"/>
    </row>
    <row r="6" spans="1:23" ht="30" customHeight="1">
      <c r="A6" s="153">
        <f>Dépenses!A30+1</f>
        <v>58</v>
      </c>
      <c r="B6" s="24">
        <f aca="true" t="shared" si="0" ref="B6:B27">IF(AND(K6=1,L6=1),0,IF(K6=1,1,IF(L6=1,O6+1,0)))</f>
        <v>0</v>
      </c>
      <c r="C6" s="138" t="s">
        <v>60</v>
      </c>
      <c r="D6" s="25"/>
      <c r="E6" s="25"/>
      <c r="F6" s="190"/>
      <c r="G6" s="26" t="str">
        <f>IF(K6+L6=2,"Attention : vous ne pouvez donner qu'une seule réponse à la fois !","  ")</f>
        <v>  </v>
      </c>
      <c r="H6" s="20"/>
      <c r="I6" s="181" t="b">
        <v>0</v>
      </c>
      <c r="J6" s="181" t="b">
        <v>0</v>
      </c>
      <c r="K6" s="198">
        <f aca="true" t="shared" si="1" ref="K6:L8">IF(I6=TRUE,1,0)</f>
        <v>0</v>
      </c>
      <c r="L6" s="198">
        <f t="shared" si="1"/>
        <v>0</v>
      </c>
      <c r="M6" s="197">
        <v>1</v>
      </c>
      <c r="N6" s="197">
        <f>M6*K6</f>
        <v>0</v>
      </c>
      <c r="O6" s="197">
        <f>L6*M6</f>
        <v>0</v>
      </c>
      <c r="P6" s="197">
        <f>SUM(N6:O6)</f>
        <v>0</v>
      </c>
      <c r="Q6" s="13"/>
      <c r="R6" s="13"/>
      <c r="S6" s="13"/>
      <c r="T6" s="13"/>
      <c r="U6" s="13"/>
      <c r="V6" s="13"/>
      <c r="W6" s="13"/>
    </row>
    <row r="7" spans="1:23" ht="30" customHeight="1">
      <c r="A7" s="153">
        <f>A6+1</f>
        <v>59</v>
      </c>
      <c r="B7" s="24">
        <f t="shared" si="0"/>
        <v>0</v>
      </c>
      <c r="C7" s="138" t="s">
        <v>204</v>
      </c>
      <c r="D7" s="25"/>
      <c r="E7" s="25"/>
      <c r="F7" s="190"/>
      <c r="G7" s="26" t="str">
        <f aca="true" t="shared" si="2" ref="G7:G27">IF(K7+L7=2,"Attention : vous ne pouvez donner qu'une seule réponse à la fois !","  ")</f>
        <v>  </v>
      </c>
      <c r="H7" s="20"/>
      <c r="I7" s="181" t="b">
        <v>0</v>
      </c>
      <c r="J7" s="181" t="b">
        <v>0</v>
      </c>
      <c r="K7" s="198">
        <f t="shared" si="1"/>
        <v>0</v>
      </c>
      <c r="L7" s="198">
        <f t="shared" si="1"/>
        <v>0</v>
      </c>
      <c r="M7" s="197">
        <v>1</v>
      </c>
      <c r="N7" s="197">
        <f>M7*K7</f>
        <v>0</v>
      </c>
      <c r="O7" s="197">
        <f>L7*M7</f>
        <v>0</v>
      </c>
      <c r="P7" s="197">
        <f>SUM(N7:O7)</f>
        <v>0</v>
      </c>
      <c r="Q7" s="13"/>
      <c r="R7" s="13"/>
      <c r="S7" s="13"/>
      <c r="T7" s="13"/>
      <c r="U7" s="13"/>
      <c r="V7" s="13"/>
      <c r="W7" s="13"/>
    </row>
    <row r="8" spans="1:23" ht="30" customHeight="1">
      <c r="A8" s="154">
        <f>A7+1</f>
        <v>60</v>
      </c>
      <c r="B8" s="24">
        <f t="shared" si="0"/>
        <v>0</v>
      </c>
      <c r="C8" s="146" t="s">
        <v>178</v>
      </c>
      <c r="D8" s="28"/>
      <c r="E8" s="28"/>
      <c r="F8" s="191"/>
      <c r="G8" s="26" t="str">
        <f t="shared" si="2"/>
        <v>  </v>
      </c>
      <c r="H8" s="20"/>
      <c r="I8" s="181" t="b">
        <v>0</v>
      </c>
      <c r="J8" s="181" t="b">
        <v>0</v>
      </c>
      <c r="K8" s="198">
        <f t="shared" si="1"/>
        <v>0</v>
      </c>
      <c r="L8" s="198">
        <f t="shared" si="1"/>
        <v>0</v>
      </c>
      <c r="M8" s="197">
        <v>2</v>
      </c>
      <c r="N8" s="197">
        <f>M8*K8</f>
        <v>0</v>
      </c>
      <c r="O8" s="197">
        <f>L8*M8</f>
        <v>0</v>
      </c>
      <c r="P8" s="197">
        <f>SUM(N8:O8)</f>
        <v>0</v>
      </c>
      <c r="Q8" s="13"/>
      <c r="R8" s="13"/>
      <c r="S8" s="13"/>
      <c r="T8" s="13"/>
      <c r="U8" s="13"/>
      <c r="V8" s="13"/>
      <c r="W8" s="13"/>
    </row>
    <row r="9" spans="1:16" s="62" customFormat="1" ht="15" customHeight="1">
      <c r="A9" s="115"/>
      <c r="B9" s="24"/>
      <c r="C9" s="147" t="s">
        <v>61</v>
      </c>
      <c r="D9" s="35"/>
      <c r="E9" s="35"/>
      <c r="F9" s="31"/>
      <c r="G9" s="26"/>
      <c r="H9" s="61"/>
      <c r="I9" s="198"/>
      <c r="J9" s="198"/>
      <c r="K9" s="198"/>
      <c r="L9" s="198"/>
      <c r="M9" s="197"/>
      <c r="N9" s="197"/>
      <c r="O9" s="197"/>
      <c r="P9" s="197"/>
    </row>
    <row r="10" spans="1:16" s="62" customFormat="1" ht="30" customHeight="1">
      <c r="A10" s="114">
        <f>A8+1</f>
        <v>61</v>
      </c>
      <c r="B10" s="24">
        <f t="shared" si="0"/>
        <v>0</v>
      </c>
      <c r="C10" s="75" t="s">
        <v>95</v>
      </c>
      <c r="D10" s="50"/>
      <c r="E10" s="35"/>
      <c r="F10" s="177"/>
      <c r="G10" s="26" t="str">
        <f t="shared" si="2"/>
        <v>  </v>
      </c>
      <c r="H10" s="27"/>
      <c r="I10" s="181" t="b">
        <v>0</v>
      </c>
      <c r="J10" s="181" t="b">
        <v>0</v>
      </c>
      <c r="K10" s="198">
        <f aca="true" t="shared" si="3" ref="K10:L16">IF(I10=TRUE,1,0)</f>
        <v>0</v>
      </c>
      <c r="L10" s="198">
        <f t="shared" si="3"/>
        <v>0</v>
      </c>
      <c r="M10" s="197">
        <v>3</v>
      </c>
      <c r="N10" s="197">
        <f aca="true" t="shared" si="4" ref="N10:N16">M10*K10</f>
        <v>0</v>
      </c>
      <c r="O10" s="197">
        <f aca="true" t="shared" si="5" ref="O10:O16">L10*M10</f>
        <v>0</v>
      </c>
      <c r="P10" s="197">
        <f aca="true" t="shared" si="6" ref="P10:P16">SUM(N10:O10)</f>
        <v>0</v>
      </c>
    </row>
    <row r="11" spans="1:16" s="62" customFormat="1" ht="30" customHeight="1">
      <c r="A11" s="114">
        <f aca="true" t="shared" si="7" ref="A11:A27">A10+1</f>
        <v>62</v>
      </c>
      <c r="B11" s="24">
        <f t="shared" si="0"/>
        <v>0</v>
      </c>
      <c r="C11" s="75" t="s">
        <v>205</v>
      </c>
      <c r="D11" s="50"/>
      <c r="E11" s="35"/>
      <c r="F11" s="177"/>
      <c r="G11" s="26" t="str">
        <f t="shared" si="2"/>
        <v>  </v>
      </c>
      <c r="H11" s="27"/>
      <c r="I11" s="181" t="b">
        <v>0</v>
      </c>
      <c r="J11" s="181" t="b">
        <v>0</v>
      </c>
      <c r="K11" s="198">
        <f>IF(I11=TRUE,1,0)</f>
        <v>0</v>
      </c>
      <c r="L11" s="198">
        <f>IF(J11=TRUE,1,0)</f>
        <v>0</v>
      </c>
      <c r="M11" s="197">
        <v>3</v>
      </c>
      <c r="N11" s="197">
        <f>M11*K11</f>
        <v>0</v>
      </c>
      <c r="O11" s="197">
        <f>L11*M11</f>
        <v>0</v>
      </c>
      <c r="P11" s="197">
        <f t="shared" si="6"/>
        <v>0</v>
      </c>
    </row>
    <row r="12" spans="1:16" s="62" customFormat="1" ht="30" customHeight="1">
      <c r="A12" s="155">
        <f t="shared" si="7"/>
        <v>63</v>
      </c>
      <c r="B12" s="24">
        <f t="shared" si="0"/>
        <v>0</v>
      </c>
      <c r="C12" s="37" t="s">
        <v>96</v>
      </c>
      <c r="D12" s="50"/>
      <c r="E12" s="35"/>
      <c r="F12" s="177"/>
      <c r="G12" s="26" t="str">
        <f t="shared" si="2"/>
        <v>  </v>
      </c>
      <c r="H12" s="27"/>
      <c r="I12" s="181" t="b">
        <v>0</v>
      </c>
      <c r="J12" s="181" t="b">
        <v>0</v>
      </c>
      <c r="K12" s="198">
        <f t="shared" si="3"/>
        <v>0</v>
      </c>
      <c r="L12" s="198">
        <f t="shared" si="3"/>
        <v>0</v>
      </c>
      <c r="M12" s="197">
        <v>1</v>
      </c>
      <c r="N12" s="197">
        <f t="shared" si="4"/>
        <v>0</v>
      </c>
      <c r="O12" s="197">
        <f t="shared" si="5"/>
        <v>0</v>
      </c>
      <c r="P12" s="197">
        <f t="shared" si="6"/>
        <v>0</v>
      </c>
    </row>
    <row r="13" spans="1:16" s="62" customFormat="1" ht="30" customHeight="1">
      <c r="A13" s="156">
        <f t="shared" si="7"/>
        <v>64</v>
      </c>
      <c r="B13" s="24">
        <f t="shared" si="0"/>
        <v>0</v>
      </c>
      <c r="C13" s="46" t="s">
        <v>206</v>
      </c>
      <c r="D13" s="50"/>
      <c r="E13" s="35"/>
      <c r="F13" s="177"/>
      <c r="G13" s="26" t="str">
        <f t="shared" si="2"/>
        <v>  </v>
      </c>
      <c r="H13" s="27"/>
      <c r="I13" s="181" t="b">
        <v>0</v>
      </c>
      <c r="J13" s="181" t="b">
        <v>0</v>
      </c>
      <c r="K13" s="198">
        <f t="shared" si="3"/>
        <v>0</v>
      </c>
      <c r="L13" s="198">
        <f t="shared" si="3"/>
        <v>0</v>
      </c>
      <c r="M13" s="197">
        <v>2</v>
      </c>
      <c r="N13" s="197">
        <f t="shared" si="4"/>
        <v>0</v>
      </c>
      <c r="O13" s="197">
        <f t="shared" si="5"/>
        <v>0</v>
      </c>
      <c r="P13" s="197">
        <f t="shared" si="6"/>
        <v>0</v>
      </c>
    </row>
    <row r="14" spans="1:16" s="62" customFormat="1" ht="30" customHeight="1">
      <c r="A14" s="115">
        <f t="shared" si="7"/>
        <v>65</v>
      </c>
      <c r="B14" s="24">
        <f t="shared" si="0"/>
        <v>0</v>
      </c>
      <c r="C14" s="37" t="s">
        <v>62</v>
      </c>
      <c r="D14" s="50"/>
      <c r="E14" s="35"/>
      <c r="F14" s="177"/>
      <c r="G14" s="26" t="str">
        <f t="shared" si="2"/>
        <v>  </v>
      </c>
      <c r="H14" s="27"/>
      <c r="I14" s="181" t="b">
        <v>0</v>
      </c>
      <c r="J14" s="181" t="b">
        <v>0</v>
      </c>
      <c r="K14" s="198">
        <f t="shared" si="3"/>
        <v>0</v>
      </c>
      <c r="L14" s="198">
        <f t="shared" si="3"/>
        <v>0</v>
      </c>
      <c r="M14" s="197">
        <v>1</v>
      </c>
      <c r="N14" s="197">
        <f t="shared" si="4"/>
        <v>0</v>
      </c>
      <c r="O14" s="197">
        <f t="shared" si="5"/>
        <v>0</v>
      </c>
      <c r="P14" s="197">
        <f t="shared" si="6"/>
        <v>0</v>
      </c>
    </row>
    <row r="15" spans="1:16" s="62" customFormat="1" ht="30" customHeight="1">
      <c r="A15" s="115">
        <f t="shared" si="7"/>
        <v>66</v>
      </c>
      <c r="B15" s="24">
        <f t="shared" si="0"/>
        <v>0</v>
      </c>
      <c r="C15" s="37" t="s">
        <v>63</v>
      </c>
      <c r="D15" s="50"/>
      <c r="E15" s="35"/>
      <c r="F15" s="177"/>
      <c r="G15" s="26" t="str">
        <f t="shared" si="2"/>
        <v>  </v>
      </c>
      <c r="H15" s="27"/>
      <c r="I15" s="181" t="b">
        <v>0</v>
      </c>
      <c r="J15" s="181" t="b">
        <v>0</v>
      </c>
      <c r="K15" s="198">
        <f t="shared" si="3"/>
        <v>0</v>
      </c>
      <c r="L15" s="198">
        <f t="shared" si="3"/>
        <v>0</v>
      </c>
      <c r="M15" s="197">
        <v>1</v>
      </c>
      <c r="N15" s="197">
        <f t="shared" si="4"/>
        <v>0</v>
      </c>
      <c r="O15" s="197">
        <f t="shared" si="5"/>
        <v>0</v>
      </c>
      <c r="P15" s="197">
        <f t="shared" si="6"/>
        <v>0</v>
      </c>
    </row>
    <row r="16" spans="1:16" s="62" customFormat="1" ht="30" customHeight="1">
      <c r="A16" s="155">
        <f t="shared" si="7"/>
        <v>67</v>
      </c>
      <c r="B16" s="24">
        <f t="shared" si="0"/>
        <v>0</v>
      </c>
      <c r="C16" s="37" t="s">
        <v>64</v>
      </c>
      <c r="D16" s="35"/>
      <c r="E16" s="35"/>
      <c r="F16" s="179"/>
      <c r="G16" s="26" t="str">
        <f t="shared" si="2"/>
        <v>  </v>
      </c>
      <c r="H16" s="27"/>
      <c r="I16" s="181" t="b">
        <v>0</v>
      </c>
      <c r="J16" s="181" t="b">
        <v>0</v>
      </c>
      <c r="K16" s="198">
        <f t="shared" si="3"/>
        <v>0</v>
      </c>
      <c r="L16" s="198">
        <f t="shared" si="3"/>
        <v>0</v>
      </c>
      <c r="M16" s="197">
        <v>1</v>
      </c>
      <c r="N16" s="197">
        <f t="shared" si="4"/>
        <v>0</v>
      </c>
      <c r="O16" s="197">
        <f t="shared" si="5"/>
        <v>0</v>
      </c>
      <c r="P16" s="197">
        <f t="shared" si="6"/>
        <v>0</v>
      </c>
    </row>
    <row r="17" spans="1:255" ht="30" customHeight="1">
      <c r="A17" s="153">
        <f t="shared" si="7"/>
        <v>68</v>
      </c>
      <c r="B17" s="24">
        <f t="shared" si="0"/>
        <v>0</v>
      </c>
      <c r="C17" s="126" t="s">
        <v>97</v>
      </c>
      <c r="D17" s="117"/>
      <c r="E17" s="118"/>
      <c r="F17" s="178"/>
      <c r="G17" s="26" t="str">
        <f t="shared" si="2"/>
        <v>  </v>
      </c>
      <c r="H17" s="27"/>
      <c r="I17" s="181" t="b">
        <v>0</v>
      </c>
      <c r="J17" s="181" t="b">
        <v>0</v>
      </c>
      <c r="K17" s="198">
        <f>IF(I17=TRUE,1,0)</f>
        <v>0</v>
      </c>
      <c r="L17" s="198">
        <f>IF(J17=TRUE,1,0)</f>
        <v>0</v>
      </c>
      <c r="M17" s="68">
        <v>1</v>
      </c>
      <c r="N17" s="197">
        <f>M17*K17</f>
        <v>0</v>
      </c>
      <c r="O17" s="197">
        <f>L17*M17</f>
        <v>0</v>
      </c>
      <c r="P17" s="197">
        <f>SUM(N17:O17)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16" s="62" customFormat="1" ht="15" customHeight="1">
      <c r="A18" s="153"/>
      <c r="B18" s="24"/>
      <c r="C18" s="148" t="s">
        <v>57</v>
      </c>
      <c r="D18" s="30"/>
      <c r="E18" s="30"/>
      <c r="F18" s="48"/>
      <c r="G18" s="26"/>
      <c r="H18" s="27"/>
      <c r="I18" s="198"/>
      <c r="J18" s="198"/>
      <c r="K18" s="198"/>
      <c r="L18" s="198"/>
      <c r="M18" s="68"/>
      <c r="N18" s="197"/>
      <c r="O18" s="197"/>
      <c r="P18" s="197"/>
    </row>
    <row r="19" spans="1:255" ht="30" customHeight="1">
      <c r="A19" s="157">
        <f>A17+1</f>
        <v>69</v>
      </c>
      <c r="B19" s="107">
        <f t="shared" si="0"/>
        <v>0</v>
      </c>
      <c r="C19" s="149" t="s">
        <v>150</v>
      </c>
      <c r="D19" s="49"/>
      <c r="E19" s="63"/>
      <c r="F19" s="179"/>
      <c r="G19" s="26" t="str">
        <f t="shared" si="2"/>
        <v>  </v>
      </c>
      <c r="H19" s="27"/>
      <c r="I19" s="181" t="b">
        <v>0</v>
      </c>
      <c r="J19" s="181" t="b">
        <v>0</v>
      </c>
      <c r="K19" s="198">
        <f aca="true" t="shared" si="8" ref="K19:L23">IF(I19=TRUE,1,0)</f>
        <v>0</v>
      </c>
      <c r="L19" s="198">
        <f t="shared" si="8"/>
        <v>0</v>
      </c>
      <c r="M19" s="68">
        <v>3</v>
      </c>
      <c r="N19" s="197">
        <f>M19*K19</f>
        <v>0</v>
      </c>
      <c r="O19" s="197">
        <f>L19*M19</f>
        <v>0</v>
      </c>
      <c r="P19" s="197">
        <f>SUM(N19:O19)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30" customHeight="1">
      <c r="A20" s="157">
        <f>A19+1</f>
        <v>70</v>
      </c>
      <c r="B20" s="107">
        <f t="shared" si="0"/>
        <v>0</v>
      </c>
      <c r="C20" s="140" t="s">
        <v>66</v>
      </c>
      <c r="D20" s="49"/>
      <c r="E20" s="63"/>
      <c r="F20" s="179"/>
      <c r="G20" s="26" t="str">
        <f t="shared" si="2"/>
        <v>  </v>
      </c>
      <c r="H20" s="27"/>
      <c r="I20" s="181" t="b">
        <v>0</v>
      </c>
      <c r="J20" s="181" t="b">
        <v>0</v>
      </c>
      <c r="K20" s="198">
        <f>IF(I20=TRUE,1,0)</f>
        <v>0</v>
      </c>
      <c r="L20" s="198">
        <f>IF(J20=TRUE,1,0)</f>
        <v>0</v>
      </c>
      <c r="M20" s="68">
        <v>3</v>
      </c>
      <c r="N20" s="197">
        <f>M20*K20</f>
        <v>0</v>
      </c>
      <c r="O20" s="197">
        <f>L20*M20</f>
        <v>0</v>
      </c>
      <c r="P20" s="197">
        <f>SUM(N20:O20)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30" customHeight="1">
      <c r="A21" s="157">
        <f>A20+1</f>
        <v>71</v>
      </c>
      <c r="B21" s="24">
        <f t="shared" si="0"/>
        <v>0</v>
      </c>
      <c r="C21" s="150" t="s">
        <v>145</v>
      </c>
      <c r="D21" s="49"/>
      <c r="E21" s="63"/>
      <c r="F21" s="179"/>
      <c r="G21" s="26" t="str">
        <f t="shared" si="2"/>
        <v>  </v>
      </c>
      <c r="H21" s="27"/>
      <c r="I21" s="181" t="b">
        <v>0</v>
      </c>
      <c r="J21" s="181" t="b">
        <v>0</v>
      </c>
      <c r="K21" s="198">
        <f t="shared" si="8"/>
        <v>0</v>
      </c>
      <c r="L21" s="198">
        <f t="shared" si="8"/>
        <v>0</v>
      </c>
      <c r="M21" s="68">
        <v>3</v>
      </c>
      <c r="N21" s="197">
        <f>M21*K21</f>
        <v>0</v>
      </c>
      <c r="O21" s="197">
        <f>L21*M21</f>
        <v>0</v>
      </c>
      <c r="P21" s="197">
        <f>SUM(N21:O21)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30" customHeight="1">
      <c r="A22" s="153">
        <f t="shared" si="7"/>
        <v>72</v>
      </c>
      <c r="B22" s="24">
        <f t="shared" si="0"/>
        <v>0</v>
      </c>
      <c r="C22" s="151" t="s">
        <v>146</v>
      </c>
      <c r="D22" s="49"/>
      <c r="E22" s="63"/>
      <c r="F22" s="179"/>
      <c r="G22" s="26" t="str">
        <f t="shared" si="2"/>
        <v>  </v>
      </c>
      <c r="H22" s="27"/>
      <c r="I22" s="181" t="b">
        <v>0</v>
      </c>
      <c r="J22" s="181" t="b">
        <v>0</v>
      </c>
      <c r="K22" s="198">
        <f t="shared" si="8"/>
        <v>0</v>
      </c>
      <c r="L22" s="198">
        <f t="shared" si="8"/>
        <v>0</v>
      </c>
      <c r="M22" s="68">
        <v>1</v>
      </c>
      <c r="N22" s="197">
        <f>M22*K22</f>
        <v>0</v>
      </c>
      <c r="O22" s="197">
        <f>L22*M22</f>
        <v>0</v>
      </c>
      <c r="P22" s="197">
        <f>SUM(N22:O22)</f>
        <v>0</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30" customHeight="1">
      <c r="A23" s="157">
        <f t="shared" si="7"/>
        <v>73</v>
      </c>
      <c r="B23" s="24">
        <f t="shared" si="0"/>
        <v>0</v>
      </c>
      <c r="C23" s="152" t="s">
        <v>147</v>
      </c>
      <c r="D23" s="117"/>
      <c r="E23" s="118"/>
      <c r="F23" s="180"/>
      <c r="G23" s="26" t="str">
        <f t="shared" si="2"/>
        <v>  </v>
      </c>
      <c r="H23" s="27"/>
      <c r="I23" s="181" t="b">
        <v>0</v>
      </c>
      <c r="J23" s="181" t="b">
        <v>0</v>
      </c>
      <c r="K23" s="198">
        <f t="shared" si="8"/>
        <v>0</v>
      </c>
      <c r="L23" s="198">
        <f t="shared" si="8"/>
        <v>0</v>
      </c>
      <c r="M23" s="68">
        <v>3</v>
      </c>
      <c r="N23" s="197">
        <f>M23*K23</f>
        <v>0</v>
      </c>
      <c r="O23" s="197">
        <f>L23*M23</f>
        <v>0</v>
      </c>
      <c r="P23" s="197">
        <f>SUM(N23:O23)</f>
        <v>0</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6" s="62" customFormat="1" ht="15" customHeight="1">
      <c r="A24" s="153"/>
      <c r="B24" s="24"/>
      <c r="C24" s="147" t="s">
        <v>98</v>
      </c>
      <c r="D24" s="66"/>
      <c r="E24" s="35"/>
      <c r="F24" s="40"/>
      <c r="G24" s="26"/>
      <c r="H24" s="27"/>
      <c r="I24" s="198"/>
      <c r="J24" s="198"/>
      <c r="K24" s="198"/>
      <c r="L24" s="198"/>
      <c r="M24" s="68"/>
      <c r="N24" s="197"/>
      <c r="O24" s="197"/>
      <c r="P24" s="197"/>
    </row>
    <row r="25" spans="1:16" s="62" customFormat="1" ht="30" customHeight="1">
      <c r="A25" s="154">
        <f>A23+1</f>
        <v>74</v>
      </c>
      <c r="B25" s="24">
        <f t="shared" si="0"/>
        <v>0</v>
      </c>
      <c r="C25" s="139" t="s">
        <v>65</v>
      </c>
      <c r="D25" s="66"/>
      <c r="E25" s="35"/>
      <c r="F25" s="177"/>
      <c r="G25" s="26" t="str">
        <f t="shared" si="2"/>
        <v>  </v>
      </c>
      <c r="H25" s="27"/>
      <c r="I25" s="181" t="b">
        <v>0</v>
      </c>
      <c r="J25" s="181" t="b">
        <v>0</v>
      </c>
      <c r="K25" s="198">
        <f aca="true" t="shared" si="9" ref="K25:L27">IF(I25=TRUE,1,0)</f>
        <v>0</v>
      </c>
      <c r="L25" s="198">
        <f t="shared" si="9"/>
        <v>0</v>
      </c>
      <c r="M25" s="197">
        <v>2</v>
      </c>
      <c r="N25" s="197">
        <f>M25*K25</f>
        <v>0</v>
      </c>
      <c r="O25" s="197">
        <f>L25*M25</f>
        <v>0</v>
      </c>
      <c r="P25" s="197">
        <f>SUM(N25:O25)</f>
        <v>0</v>
      </c>
    </row>
    <row r="26" spans="1:16" s="62" customFormat="1" ht="30" customHeight="1">
      <c r="A26" s="157">
        <f t="shared" si="7"/>
        <v>75</v>
      </c>
      <c r="B26" s="24">
        <f t="shared" si="0"/>
        <v>0</v>
      </c>
      <c r="C26" s="140" t="s">
        <v>158</v>
      </c>
      <c r="D26" s="66"/>
      <c r="E26" s="35"/>
      <c r="F26" s="182"/>
      <c r="G26" s="26" t="str">
        <f t="shared" si="2"/>
        <v>  </v>
      </c>
      <c r="H26" s="27"/>
      <c r="I26" s="181" t="b">
        <v>0</v>
      </c>
      <c r="J26" s="181" t="b">
        <v>0</v>
      </c>
      <c r="K26" s="198">
        <f t="shared" si="9"/>
        <v>0</v>
      </c>
      <c r="L26" s="198">
        <f t="shared" si="9"/>
        <v>0</v>
      </c>
      <c r="M26" s="197">
        <v>3</v>
      </c>
      <c r="N26" s="197">
        <f>M26*K26</f>
        <v>0</v>
      </c>
      <c r="O26" s="197">
        <f>L26*M26</f>
        <v>0</v>
      </c>
      <c r="P26" s="197">
        <f>SUM(N26:O26)</f>
        <v>0</v>
      </c>
    </row>
    <row r="27" spans="1:16" s="62" customFormat="1" ht="30" customHeight="1">
      <c r="A27" s="158">
        <f t="shared" si="7"/>
        <v>76</v>
      </c>
      <c r="B27" s="24">
        <f t="shared" si="0"/>
        <v>0</v>
      </c>
      <c r="C27" s="141" t="s">
        <v>207</v>
      </c>
      <c r="D27" s="67"/>
      <c r="E27" s="89"/>
      <c r="F27" s="183"/>
      <c r="G27" s="26" t="str">
        <f t="shared" si="2"/>
        <v>  </v>
      </c>
      <c r="H27" s="27"/>
      <c r="I27" s="181" t="b">
        <v>0</v>
      </c>
      <c r="J27" s="181" t="b">
        <v>0</v>
      </c>
      <c r="K27" s="198">
        <f t="shared" si="9"/>
        <v>0</v>
      </c>
      <c r="L27" s="198">
        <f t="shared" si="9"/>
        <v>0</v>
      </c>
      <c r="M27" s="197">
        <v>1</v>
      </c>
      <c r="N27" s="197">
        <f>M27*K27</f>
        <v>0</v>
      </c>
      <c r="O27" s="197">
        <f>L27*M27</f>
        <v>0</v>
      </c>
      <c r="P27" s="197">
        <f>SUM(N27:O27)</f>
        <v>0</v>
      </c>
    </row>
    <row r="28" spans="3:16" ht="30" customHeight="1" thickBot="1">
      <c r="C28" s="62"/>
      <c r="I28" s="68"/>
      <c r="J28" s="68"/>
      <c r="K28" s="68">
        <f>COUNTA(K6:K27)</f>
        <v>19</v>
      </c>
      <c r="L28" s="68">
        <f>SUM(L6:L27)</f>
        <v>0</v>
      </c>
      <c r="M28" s="68">
        <f>SUM(M6:M27)</f>
        <v>36</v>
      </c>
      <c r="N28" s="68">
        <f>SUM(N6:N27)</f>
        <v>0</v>
      </c>
      <c r="O28" s="68">
        <f>SUM(O6:O27)</f>
        <v>0</v>
      </c>
      <c r="P28" s="68">
        <f>SUM(P6:P27)</f>
        <v>0</v>
      </c>
    </row>
    <row r="29" spans="3:16" s="49" customFormat="1" ht="21" customHeight="1" thickBot="1">
      <c r="C29" s="216" t="s">
        <v>227</v>
      </c>
      <c r="D29" s="216"/>
      <c r="E29" s="216"/>
      <c r="G29" s="50"/>
      <c r="M29" s="68"/>
      <c r="N29" s="68"/>
      <c r="O29" s="68"/>
      <c r="P29" s="68"/>
    </row>
    <row r="30" spans="3:16" s="49" customFormat="1" ht="18" customHeight="1">
      <c r="C30" s="51" t="s">
        <v>30</v>
      </c>
      <c r="D30" s="217">
        <f>K28</f>
        <v>19</v>
      </c>
      <c r="E30" s="217"/>
      <c r="F30" s="53"/>
      <c r="G30" s="54"/>
      <c r="H30" s="55"/>
      <c r="M30" s="68"/>
      <c r="N30" s="68"/>
      <c r="O30" s="68"/>
      <c r="P30" s="68"/>
    </row>
    <row r="31" spans="3:16" s="49" customFormat="1" ht="18" customHeight="1">
      <c r="C31" s="52" t="s">
        <v>31</v>
      </c>
      <c r="D31" s="221">
        <f>IF(SUM(K6:L27)&gt;K28,"erreur",SUM(K6:L27))</f>
        <v>0</v>
      </c>
      <c r="E31" s="221"/>
      <c r="F31" s="53"/>
      <c r="G31" s="54"/>
      <c r="H31" s="55"/>
      <c r="M31" s="68"/>
      <c r="N31" s="68"/>
      <c r="O31" s="68"/>
      <c r="P31" s="68"/>
    </row>
    <row r="32" spans="3:16" s="49" customFormat="1" ht="18" customHeight="1">
      <c r="C32" s="56" t="s">
        <v>32</v>
      </c>
      <c r="D32" s="219">
        <f>L28</f>
        <v>0</v>
      </c>
      <c r="E32" s="219"/>
      <c r="F32" s="53"/>
      <c r="G32" s="54"/>
      <c r="H32" s="55"/>
      <c r="M32" s="68"/>
      <c r="N32" s="68"/>
      <c r="O32" s="68"/>
      <c r="P32" s="68"/>
    </row>
    <row r="33" spans="3:16" s="49" customFormat="1" ht="4.5" customHeight="1">
      <c r="C33" s="213"/>
      <c r="D33" s="213"/>
      <c r="E33" s="213"/>
      <c r="F33" s="53"/>
      <c r="G33" s="54"/>
      <c r="H33" s="55"/>
      <c r="M33" s="68"/>
      <c r="N33" s="68"/>
      <c r="O33" s="68"/>
      <c r="P33" s="68"/>
    </row>
    <row r="34" spans="3:16" s="49" customFormat="1" ht="22.5" customHeight="1">
      <c r="C34" s="56" t="s">
        <v>33</v>
      </c>
      <c r="D34" s="212">
        <f>IF(D31="erreur","erreur",IF(D31=0,0,D32/D31))</f>
        <v>0</v>
      </c>
      <c r="E34" s="212"/>
      <c r="F34" s="53"/>
      <c r="G34" s="54"/>
      <c r="H34" s="55"/>
      <c r="M34" s="68"/>
      <c r="N34" s="68"/>
      <c r="O34" s="68"/>
      <c r="P34" s="68"/>
    </row>
    <row r="35" spans="3:16" s="49" customFormat="1" ht="4.5" customHeight="1">
      <c r="C35" s="74"/>
      <c r="D35" s="222"/>
      <c r="E35" s="222"/>
      <c r="G35" s="50"/>
      <c r="M35" s="68"/>
      <c r="N35" s="68"/>
      <c r="O35" s="68"/>
      <c r="P35" s="68"/>
    </row>
    <row r="36" spans="3:16" s="49" customFormat="1" ht="19.5" customHeight="1">
      <c r="C36" s="121" t="s">
        <v>34</v>
      </c>
      <c r="D36" s="223">
        <f>IF(D31="erreur","erreur",IF(P28=0,0,O28/P28))</f>
        <v>0</v>
      </c>
      <c r="E36" s="223"/>
      <c r="G36" s="50"/>
      <c r="M36" s="68"/>
      <c r="N36" s="68"/>
      <c r="O36" s="68"/>
      <c r="P36" s="68"/>
    </row>
  </sheetData>
  <sheetProtection sheet="1" scenarios="1"/>
  <mergeCells count="9">
    <mergeCell ref="D34:E34"/>
    <mergeCell ref="D35:E35"/>
    <mergeCell ref="D36:E36"/>
    <mergeCell ref="C3:F3"/>
    <mergeCell ref="C29:E29"/>
    <mergeCell ref="D30:E30"/>
    <mergeCell ref="D31:E31"/>
    <mergeCell ref="D32:E32"/>
    <mergeCell ref="C33:E33"/>
  </mergeCells>
  <conditionalFormatting sqref="D31:E31">
    <cfRule type="cellIs" priority="9" dxfId="6" operator="lessThan" stopIfTrue="1">
      <formula>$D$30*0.75</formula>
    </cfRule>
  </conditionalFormatting>
  <conditionalFormatting sqref="D36:E36">
    <cfRule type="cellIs" priority="5" dxfId="2" operator="lessThan" stopIfTrue="1">
      <formula>0.2</formula>
    </cfRule>
    <cfRule type="cellIs" priority="11" dxfId="57" operator="between" stopIfTrue="1">
      <formula>0.2</formula>
      <formula>0.4999</formula>
    </cfRule>
    <cfRule type="cellIs" priority="12" dxfId="6" operator="greaterThanOrEqual" stopIfTrue="1">
      <formula>0.5</formula>
    </cfRule>
  </conditionalFormatting>
  <conditionalFormatting sqref="B6:B8 B10:B17 B19:B23 B25:B27">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7"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Feuil3"/>
  <dimension ref="A1:W49"/>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15.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5</v>
      </c>
      <c r="D2" s="14"/>
      <c r="E2" s="14"/>
      <c r="F2" s="14"/>
      <c r="G2" s="15"/>
      <c r="H2" s="16"/>
      <c r="I2" s="193"/>
      <c r="J2" s="193"/>
      <c r="K2" s="193"/>
      <c r="L2" s="193"/>
      <c r="M2" s="194"/>
      <c r="N2" s="194"/>
      <c r="O2" s="194"/>
      <c r="P2" s="194"/>
      <c r="Q2" s="13"/>
      <c r="R2" s="13"/>
      <c r="S2" s="13"/>
      <c r="T2" s="13"/>
      <c r="U2" s="13"/>
      <c r="V2" s="13"/>
      <c r="W2" s="13"/>
    </row>
    <row r="3" spans="3:23" ht="15" customHeight="1">
      <c r="C3" s="215"/>
      <c r="D3" s="215"/>
      <c r="E3" s="215"/>
      <c r="F3" s="215"/>
      <c r="G3" s="17"/>
      <c r="H3" s="17"/>
      <c r="I3" s="193"/>
      <c r="J3" s="193"/>
      <c r="K3" s="193"/>
      <c r="L3" s="193"/>
      <c r="M3" s="194"/>
      <c r="N3" s="194"/>
      <c r="O3" s="194"/>
      <c r="P3" s="194"/>
      <c r="Q3" s="13"/>
      <c r="R3" s="13"/>
      <c r="S3" s="13"/>
      <c r="T3" s="13"/>
      <c r="U3" s="13"/>
      <c r="V3" s="13"/>
      <c r="W3" s="13"/>
    </row>
    <row r="4" spans="3:23" ht="22.5" customHeight="1">
      <c r="C4" s="18" t="s">
        <v>9</v>
      </c>
      <c r="D4" s="18" t="s">
        <v>10</v>
      </c>
      <c r="E4" s="18" t="s">
        <v>11</v>
      </c>
      <c r="F4" s="18" t="s">
        <v>12</v>
      </c>
      <c r="G4" s="19"/>
      <c r="H4" s="20"/>
      <c r="I4" s="195" t="s">
        <v>103</v>
      </c>
      <c r="J4" s="195" t="s">
        <v>106</v>
      </c>
      <c r="K4" s="195" t="s">
        <v>104</v>
      </c>
      <c r="L4" s="195" t="s">
        <v>105</v>
      </c>
      <c r="M4" s="195" t="s">
        <v>107</v>
      </c>
      <c r="N4" s="195" t="s">
        <v>108</v>
      </c>
      <c r="O4" s="195" t="s">
        <v>109</v>
      </c>
      <c r="P4" s="195" t="s">
        <v>110</v>
      </c>
      <c r="Q4" s="13"/>
      <c r="R4" s="13"/>
      <c r="S4" s="13"/>
      <c r="T4" s="13"/>
      <c r="U4" s="13"/>
      <c r="V4" s="13"/>
      <c r="W4" s="13"/>
    </row>
    <row r="5" spans="3:16" s="62" customFormat="1" ht="15" customHeight="1">
      <c r="C5" s="29" t="s">
        <v>164</v>
      </c>
      <c r="D5" s="59"/>
      <c r="E5" s="35"/>
      <c r="F5" s="31"/>
      <c r="G5" s="61"/>
      <c r="H5" s="61"/>
      <c r="I5" s="196"/>
      <c r="J5" s="196"/>
      <c r="K5" s="196"/>
      <c r="L5" s="196"/>
      <c r="M5" s="197"/>
      <c r="N5" s="197"/>
      <c r="O5" s="197"/>
      <c r="P5" s="197"/>
    </row>
    <row r="6" spans="1:16" s="62" customFormat="1" ht="30" customHeight="1">
      <c r="A6" s="34">
        <f>Recettes!A27+1</f>
        <v>77</v>
      </c>
      <c r="B6" s="24">
        <f>IF(AND(K6=1,L6=1),0,IF(K6=1,1,IF(L6=1,O6+1,0)))</f>
        <v>0</v>
      </c>
      <c r="C6" s="75" t="s">
        <v>67</v>
      </c>
      <c r="D6" s="50"/>
      <c r="E6" s="35"/>
      <c r="F6" s="177"/>
      <c r="G6" s="26" t="str">
        <f>IF(K6+L6=2,"Attention : vous ne pouvez donner qu'une seule réponse a la fois !","  ")</f>
        <v>  </v>
      </c>
      <c r="H6" s="27"/>
      <c r="I6" s="181" t="b">
        <v>0</v>
      </c>
      <c r="J6" s="181" t="b">
        <v>0</v>
      </c>
      <c r="K6" s="198">
        <f aca="true" t="shared" si="0" ref="K6:L12">IF(I6=TRUE,1,0)</f>
        <v>0</v>
      </c>
      <c r="L6" s="198">
        <f t="shared" si="0"/>
        <v>0</v>
      </c>
      <c r="M6" s="197">
        <v>3</v>
      </c>
      <c r="N6" s="197">
        <f aca="true" t="shared" si="1" ref="N6:N14">M6*K6</f>
        <v>0</v>
      </c>
      <c r="O6" s="197">
        <f aca="true" t="shared" si="2" ref="O6:O14">L6*M6</f>
        <v>0</v>
      </c>
      <c r="P6" s="197">
        <f aca="true" t="shared" si="3" ref="P6:P14">SUM(N6:O6)</f>
        <v>0</v>
      </c>
    </row>
    <row r="7" spans="1:16" s="62" customFormat="1" ht="30" customHeight="1">
      <c r="A7" s="32">
        <f aca="true" t="shared" si="4" ref="A7:A15">A6+1</f>
        <v>78</v>
      </c>
      <c r="B7" s="24">
        <f aca="true" t="shared" si="5" ref="B7:B15">IF(AND(K7=1,L7=1),0,IF(K7=1,1,IF(L7=1,O7+1,0)))</f>
        <v>0</v>
      </c>
      <c r="C7" s="37" t="s">
        <v>68</v>
      </c>
      <c r="D7" s="50"/>
      <c r="E7" s="35"/>
      <c r="F7" s="177"/>
      <c r="G7" s="26" t="str">
        <f aca="true" t="shared" si="6" ref="G7:G40">IF(K7+L7=2,"Attention : vous ne pouvez donner qu'une seule réponse a la fois !","  ")</f>
        <v>  </v>
      </c>
      <c r="H7" s="27"/>
      <c r="I7" s="181" t="b">
        <v>0</v>
      </c>
      <c r="J7" s="181" t="b">
        <v>0</v>
      </c>
      <c r="K7" s="198">
        <f t="shared" si="0"/>
        <v>0</v>
      </c>
      <c r="L7" s="198">
        <f t="shared" si="0"/>
        <v>0</v>
      </c>
      <c r="M7" s="197">
        <v>1</v>
      </c>
      <c r="N7" s="197">
        <f t="shared" si="1"/>
        <v>0</v>
      </c>
      <c r="O7" s="197">
        <f t="shared" si="2"/>
        <v>0</v>
      </c>
      <c r="P7" s="197">
        <f t="shared" si="3"/>
        <v>0</v>
      </c>
    </row>
    <row r="8" spans="1:16" s="62" customFormat="1" ht="30" customHeight="1">
      <c r="A8" s="32">
        <f t="shared" si="4"/>
        <v>79</v>
      </c>
      <c r="B8" s="24">
        <f t="shared" si="5"/>
        <v>0</v>
      </c>
      <c r="C8" s="37" t="s">
        <v>210</v>
      </c>
      <c r="D8" s="50"/>
      <c r="E8" s="35"/>
      <c r="F8" s="177"/>
      <c r="G8" s="26" t="str">
        <f t="shared" si="6"/>
        <v>  </v>
      </c>
      <c r="H8" s="27"/>
      <c r="I8" s="181" t="b">
        <v>0</v>
      </c>
      <c r="J8" s="181" t="b">
        <v>0</v>
      </c>
      <c r="K8" s="198">
        <f t="shared" si="0"/>
        <v>0</v>
      </c>
      <c r="L8" s="198">
        <f t="shared" si="0"/>
        <v>0</v>
      </c>
      <c r="M8" s="197">
        <v>1</v>
      </c>
      <c r="N8" s="197">
        <f t="shared" si="1"/>
        <v>0</v>
      </c>
      <c r="O8" s="197">
        <f t="shared" si="2"/>
        <v>0</v>
      </c>
      <c r="P8" s="197">
        <f t="shared" si="3"/>
        <v>0</v>
      </c>
    </row>
    <row r="9" spans="1:16" s="62" customFormat="1" ht="45" customHeight="1">
      <c r="A9" s="32">
        <f t="shared" si="4"/>
        <v>80</v>
      </c>
      <c r="B9" s="24">
        <f t="shared" si="5"/>
        <v>0</v>
      </c>
      <c r="C9" s="37" t="s">
        <v>211</v>
      </c>
      <c r="D9" s="50"/>
      <c r="E9" s="35"/>
      <c r="F9" s="177"/>
      <c r="G9" s="26" t="str">
        <f t="shared" si="6"/>
        <v>  </v>
      </c>
      <c r="H9" s="27"/>
      <c r="I9" s="181" t="b">
        <v>0</v>
      </c>
      <c r="J9" s="181" t="b">
        <v>0</v>
      </c>
      <c r="K9" s="198">
        <f aca="true" t="shared" si="7" ref="K9:L11">IF(I9=TRUE,1,0)</f>
        <v>0</v>
      </c>
      <c r="L9" s="198">
        <f t="shared" si="7"/>
        <v>0</v>
      </c>
      <c r="M9" s="197">
        <v>1</v>
      </c>
      <c r="N9" s="197">
        <f>M9*K9</f>
        <v>0</v>
      </c>
      <c r="O9" s="197">
        <f>L9*M9</f>
        <v>0</v>
      </c>
      <c r="P9" s="197">
        <f>SUM(N9:O9)</f>
        <v>0</v>
      </c>
    </row>
    <row r="10" spans="1:16" s="62" customFormat="1" ht="30" customHeight="1">
      <c r="A10" s="32">
        <f t="shared" si="4"/>
        <v>81</v>
      </c>
      <c r="B10" s="24">
        <f t="shared" si="5"/>
        <v>0</v>
      </c>
      <c r="C10" s="37" t="s">
        <v>160</v>
      </c>
      <c r="D10" s="50"/>
      <c r="E10" s="35"/>
      <c r="F10" s="177"/>
      <c r="G10" s="26" t="str">
        <f t="shared" si="6"/>
        <v>  </v>
      </c>
      <c r="H10" s="27"/>
      <c r="I10" s="181" t="b">
        <v>0</v>
      </c>
      <c r="J10" s="181" t="b">
        <v>0</v>
      </c>
      <c r="K10" s="198">
        <f t="shared" si="7"/>
        <v>0</v>
      </c>
      <c r="L10" s="198">
        <f t="shared" si="7"/>
        <v>0</v>
      </c>
      <c r="M10" s="197">
        <v>1</v>
      </c>
      <c r="N10" s="197">
        <f>M10*K10</f>
        <v>0</v>
      </c>
      <c r="O10" s="197">
        <f>L10*M10</f>
        <v>0</v>
      </c>
      <c r="P10" s="197">
        <f>SUM(N10:O10)</f>
        <v>0</v>
      </c>
    </row>
    <row r="11" spans="1:16" s="62" customFormat="1" ht="30" customHeight="1">
      <c r="A11" s="32">
        <f t="shared" si="4"/>
        <v>82</v>
      </c>
      <c r="B11" s="24">
        <f t="shared" si="5"/>
        <v>0</v>
      </c>
      <c r="C11" s="37" t="s">
        <v>209</v>
      </c>
      <c r="D11" s="50"/>
      <c r="E11" s="35"/>
      <c r="F11" s="177"/>
      <c r="G11" s="26" t="str">
        <f t="shared" si="6"/>
        <v>  </v>
      </c>
      <c r="H11" s="27"/>
      <c r="I11" s="181" t="b">
        <v>0</v>
      </c>
      <c r="J11" s="181" t="b">
        <v>0</v>
      </c>
      <c r="K11" s="198">
        <f t="shared" si="7"/>
        <v>0</v>
      </c>
      <c r="L11" s="198">
        <f t="shared" si="7"/>
        <v>0</v>
      </c>
      <c r="M11" s="197">
        <v>1</v>
      </c>
      <c r="N11" s="197">
        <f>M11*K11</f>
        <v>0</v>
      </c>
      <c r="O11" s="197">
        <f>L11*M11</f>
        <v>0</v>
      </c>
      <c r="P11" s="197">
        <f>SUM(N11:O11)</f>
        <v>0</v>
      </c>
    </row>
    <row r="12" spans="1:16" s="62" customFormat="1" ht="30" customHeight="1">
      <c r="A12" s="34">
        <f t="shared" si="4"/>
        <v>83</v>
      </c>
      <c r="B12" s="24">
        <f t="shared" si="5"/>
        <v>0</v>
      </c>
      <c r="C12" s="75" t="s">
        <v>208</v>
      </c>
      <c r="D12" s="50"/>
      <c r="E12" s="35"/>
      <c r="F12" s="177"/>
      <c r="G12" s="26" t="str">
        <f t="shared" si="6"/>
        <v>  </v>
      </c>
      <c r="H12" s="27"/>
      <c r="I12" s="181" t="b">
        <v>0</v>
      </c>
      <c r="J12" s="181" t="b">
        <v>0</v>
      </c>
      <c r="K12" s="198">
        <f t="shared" si="0"/>
        <v>0</v>
      </c>
      <c r="L12" s="198">
        <f t="shared" si="0"/>
        <v>0</v>
      </c>
      <c r="M12" s="197">
        <v>3</v>
      </c>
      <c r="N12" s="197">
        <f t="shared" si="1"/>
        <v>0</v>
      </c>
      <c r="O12" s="197">
        <f t="shared" si="2"/>
        <v>0</v>
      </c>
      <c r="P12" s="197">
        <f t="shared" si="3"/>
        <v>0</v>
      </c>
    </row>
    <row r="13" spans="1:16" s="62" customFormat="1" ht="30" customHeight="1">
      <c r="A13" s="32">
        <f t="shared" si="4"/>
        <v>84</v>
      </c>
      <c r="B13" s="24">
        <f t="shared" si="5"/>
        <v>0</v>
      </c>
      <c r="C13" s="37" t="s">
        <v>69</v>
      </c>
      <c r="D13" s="50"/>
      <c r="E13" s="35"/>
      <c r="F13" s="179"/>
      <c r="G13" s="26" t="str">
        <f t="shared" si="6"/>
        <v>  </v>
      </c>
      <c r="H13" s="27"/>
      <c r="I13" s="181" t="b">
        <v>0</v>
      </c>
      <c r="J13" s="181" t="b">
        <v>0</v>
      </c>
      <c r="K13" s="198">
        <f aca="true" t="shared" si="8" ref="K13:L15">IF(I13=TRUE,1,0)</f>
        <v>0</v>
      </c>
      <c r="L13" s="198">
        <f t="shared" si="8"/>
        <v>0</v>
      </c>
      <c r="M13" s="197">
        <v>1</v>
      </c>
      <c r="N13" s="197">
        <f t="shared" si="1"/>
        <v>0</v>
      </c>
      <c r="O13" s="197">
        <f t="shared" si="2"/>
        <v>0</v>
      </c>
      <c r="P13" s="197">
        <f t="shared" si="3"/>
        <v>0</v>
      </c>
    </row>
    <row r="14" spans="1:16" s="62" customFormat="1" ht="30" customHeight="1">
      <c r="A14" s="90">
        <f t="shared" si="4"/>
        <v>85</v>
      </c>
      <c r="B14" s="24">
        <f t="shared" si="5"/>
        <v>0</v>
      </c>
      <c r="C14" s="46" t="s">
        <v>70</v>
      </c>
      <c r="D14" s="50"/>
      <c r="E14" s="35"/>
      <c r="F14" s="179"/>
      <c r="G14" s="26" t="str">
        <f t="shared" si="6"/>
        <v>  </v>
      </c>
      <c r="H14" s="27"/>
      <c r="I14" s="181" t="b">
        <v>0</v>
      </c>
      <c r="J14" s="181" t="b">
        <v>0</v>
      </c>
      <c r="K14" s="198">
        <f t="shared" si="8"/>
        <v>0</v>
      </c>
      <c r="L14" s="198">
        <f t="shared" si="8"/>
        <v>0</v>
      </c>
      <c r="M14" s="197">
        <v>2</v>
      </c>
      <c r="N14" s="197">
        <f t="shared" si="1"/>
        <v>0</v>
      </c>
      <c r="O14" s="197">
        <f t="shared" si="2"/>
        <v>0</v>
      </c>
      <c r="P14" s="197">
        <f t="shared" si="3"/>
        <v>0</v>
      </c>
    </row>
    <row r="15" spans="1:16" s="62" customFormat="1" ht="30" customHeight="1">
      <c r="A15" s="32">
        <f t="shared" si="4"/>
        <v>86</v>
      </c>
      <c r="B15" s="24">
        <f t="shared" si="5"/>
        <v>0</v>
      </c>
      <c r="C15" s="126" t="s">
        <v>159</v>
      </c>
      <c r="D15" s="135"/>
      <c r="E15" s="89"/>
      <c r="F15" s="180"/>
      <c r="G15" s="26" t="str">
        <f t="shared" si="6"/>
        <v>  </v>
      </c>
      <c r="H15" s="27"/>
      <c r="I15" s="181" t="b">
        <v>0</v>
      </c>
      <c r="J15" s="181" t="b">
        <v>0</v>
      </c>
      <c r="K15" s="198">
        <f t="shared" si="8"/>
        <v>0</v>
      </c>
      <c r="L15" s="198">
        <f t="shared" si="8"/>
        <v>0</v>
      </c>
      <c r="M15" s="197">
        <v>1</v>
      </c>
      <c r="N15" s="197">
        <f>M15*K15</f>
        <v>0</v>
      </c>
      <c r="O15" s="197">
        <f>L15*M15</f>
        <v>0</v>
      </c>
      <c r="P15" s="197">
        <f>SUM(N15:O15)</f>
        <v>0</v>
      </c>
    </row>
    <row r="16" spans="1:16" s="62" customFormat="1" ht="15" customHeight="1">
      <c r="A16" s="32"/>
      <c r="B16" s="24"/>
      <c r="C16" s="148" t="s">
        <v>165</v>
      </c>
      <c r="D16" s="30"/>
      <c r="E16" s="30"/>
      <c r="F16" s="41"/>
      <c r="G16" s="26"/>
      <c r="H16" s="27"/>
      <c r="I16" s="198"/>
      <c r="J16" s="198"/>
      <c r="K16" s="198"/>
      <c r="L16" s="198"/>
      <c r="M16" s="197"/>
      <c r="N16" s="197"/>
      <c r="O16" s="197"/>
      <c r="P16" s="197"/>
    </row>
    <row r="17" spans="1:16" s="62" customFormat="1" ht="30" customHeight="1">
      <c r="A17" s="45">
        <f>A15+1</f>
        <v>87</v>
      </c>
      <c r="B17" s="24">
        <f aca="true" t="shared" si="9" ref="B17:B40">IF(AND(K17=1,L17=1),0,IF(K17=1,1,IF(L17=1,O17+1,0)))</f>
        <v>0</v>
      </c>
      <c r="C17" s="140" t="s">
        <v>162</v>
      </c>
      <c r="D17" s="66"/>
      <c r="E17" s="35"/>
      <c r="F17" s="177"/>
      <c r="G17" s="26" t="str">
        <f t="shared" si="6"/>
        <v>  </v>
      </c>
      <c r="H17" s="27"/>
      <c r="I17" s="181" t="b">
        <v>0</v>
      </c>
      <c r="J17" s="181" t="b">
        <v>0</v>
      </c>
      <c r="K17" s="198">
        <f aca="true" t="shared" si="10" ref="K17:L21">IF(I17=TRUE,1,0)</f>
        <v>0</v>
      </c>
      <c r="L17" s="198">
        <f t="shared" si="10"/>
        <v>0</v>
      </c>
      <c r="M17" s="197">
        <v>3</v>
      </c>
      <c r="N17" s="197">
        <f>M17*K17</f>
        <v>0</v>
      </c>
      <c r="O17" s="197">
        <f>L17*M17</f>
        <v>0</v>
      </c>
      <c r="P17" s="197">
        <f>SUM(N17:O17)</f>
        <v>0</v>
      </c>
    </row>
    <row r="18" spans="1:16" s="62" customFormat="1" ht="30" customHeight="1">
      <c r="A18" s="45">
        <f>A17+1</f>
        <v>88</v>
      </c>
      <c r="B18" s="24">
        <f t="shared" si="9"/>
        <v>0</v>
      </c>
      <c r="C18" s="138" t="s">
        <v>167</v>
      </c>
      <c r="D18" s="66"/>
      <c r="E18" s="35"/>
      <c r="F18" s="179"/>
      <c r="G18" s="26" t="str">
        <f t="shared" si="6"/>
        <v>  </v>
      </c>
      <c r="H18" s="27"/>
      <c r="I18" s="181" t="b">
        <v>0</v>
      </c>
      <c r="J18" s="181" t="b">
        <v>0</v>
      </c>
      <c r="K18" s="198">
        <f>IF(I18=TRUE,1,0)</f>
        <v>0</v>
      </c>
      <c r="L18" s="198">
        <f>IF(J18=TRUE,1,0)</f>
        <v>0</v>
      </c>
      <c r="M18" s="197">
        <v>1</v>
      </c>
      <c r="N18" s="197">
        <f>M18*K18</f>
        <v>0</v>
      </c>
      <c r="O18" s="197">
        <f>L18*M18</f>
        <v>0</v>
      </c>
      <c r="P18" s="197">
        <f>SUM(N18:O18)</f>
        <v>0</v>
      </c>
    </row>
    <row r="19" spans="1:16" s="62" customFormat="1" ht="30" customHeight="1">
      <c r="A19" s="76">
        <f>A18+1</f>
        <v>89</v>
      </c>
      <c r="B19" s="24">
        <f t="shared" si="9"/>
        <v>0</v>
      </c>
      <c r="C19" s="37" t="s">
        <v>71</v>
      </c>
      <c r="D19" s="66"/>
      <c r="E19" s="35"/>
      <c r="F19" s="179"/>
      <c r="G19" s="26" t="str">
        <f t="shared" si="6"/>
        <v>  </v>
      </c>
      <c r="H19" s="27"/>
      <c r="I19" s="181" t="b">
        <v>0</v>
      </c>
      <c r="J19" s="181" t="b">
        <v>0</v>
      </c>
      <c r="K19" s="198">
        <f t="shared" si="10"/>
        <v>0</v>
      </c>
      <c r="L19" s="198">
        <f t="shared" si="10"/>
        <v>0</v>
      </c>
      <c r="M19" s="197">
        <v>1</v>
      </c>
      <c r="N19" s="197">
        <f>M19*K19</f>
        <v>0</v>
      </c>
      <c r="O19" s="197">
        <f>L19*M19</f>
        <v>0</v>
      </c>
      <c r="P19" s="197">
        <f>SUM(N19:O19)</f>
        <v>0</v>
      </c>
    </row>
    <row r="20" spans="1:16" s="62" customFormat="1" ht="30" customHeight="1">
      <c r="A20" s="91">
        <f>A19+1</f>
        <v>90</v>
      </c>
      <c r="B20" s="24">
        <f t="shared" si="9"/>
        <v>0</v>
      </c>
      <c r="C20" s="46" t="s">
        <v>168</v>
      </c>
      <c r="D20" s="66"/>
      <c r="E20" s="35"/>
      <c r="F20" s="177"/>
      <c r="G20" s="26" t="str">
        <f t="shared" si="6"/>
        <v>  </v>
      </c>
      <c r="H20" s="27"/>
      <c r="I20" s="181" t="b">
        <v>0</v>
      </c>
      <c r="J20" s="181" t="b">
        <v>0</v>
      </c>
      <c r="K20" s="198">
        <f t="shared" si="10"/>
        <v>0</v>
      </c>
      <c r="L20" s="198">
        <f t="shared" si="10"/>
        <v>0</v>
      </c>
      <c r="M20" s="197">
        <v>2</v>
      </c>
      <c r="N20" s="197">
        <f>M20*K20</f>
        <v>0</v>
      </c>
      <c r="O20" s="197">
        <f>L20*M20</f>
        <v>0</v>
      </c>
      <c r="P20" s="197">
        <f>SUM(N20:O20)</f>
        <v>0</v>
      </c>
    </row>
    <row r="21" spans="1:16" s="62" customFormat="1" ht="30" customHeight="1">
      <c r="A21" s="45">
        <f>A20+1</f>
        <v>91</v>
      </c>
      <c r="B21" s="24">
        <f t="shared" si="9"/>
        <v>0</v>
      </c>
      <c r="C21" s="75" t="s">
        <v>161</v>
      </c>
      <c r="D21" s="66"/>
      <c r="E21" s="35"/>
      <c r="F21" s="177"/>
      <c r="G21" s="26" t="str">
        <f t="shared" si="6"/>
        <v>  </v>
      </c>
      <c r="H21" s="27"/>
      <c r="I21" s="181" t="b">
        <v>0</v>
      </c>
      <c r="J21" s="181" t="b">
        <v>0</v>
      </c>
      <c r="K21" s="198">
        <f t="shared" si="10"/>
        <v>0</v>
      </c>
      <c r="L21" s="198">
        <f t="shared" si="10"/>
        <v>0</v>
      </c>
      <c r="M21" s="197">
        <v>3</v>
      </c>
      <c r="N21" s="197">
        <f>M21*K21</f>
        <v>0</v>
      </c>
      <c r="O21" s="197">
        <f>L21*M21</f>
        <v>0</v>
      </c>
      <c r="P21" s="197">
        <f>SUM(N21:O21)</f>
        <v>0</v>
      </c>
    </row>
    <row r="22" spans="1:16" s="62" customFormat="1" ht="30" customHeight="1">
      <c r="A22" s="45">
        <f aca="true" t="shared" si="11" ref="A22:A27">A21+1</f>
        <v>92</v>
      </c>
      <c r="B22" s="24">
        <f t="shared" si="9"/>
        <v>0</v>
      </c>
      <c r="C22" s="75" t="s">
        <v>212</v>
      </c>
      <c r="D22" s="66"/>
      <c r="E22" s="35"/>
      <c r="F22" s="179"/>
      <c r="G22" s="26" t="str">
        <f t="shared" si="6"/>
        <v>  </v>
      </c>
      <c r="H22" s="27"/>
      <c r="I22" s="181" t="b">
        <v>0</v>
      </c>
      <c r="J22" s="181" t="b">
        <v>0</v>
      </c>
      <c r="K22" s="198">
        <f aca="true" t="shared" si="12" ref="K22:K27">IF(I22=TRUE,1,0)</f>
        <v>0</v>
      </c>
      <c r="L22" s="198">
        <f aca="true" t="shared" si="13" ref="L22:L27">IF(J22=TRUE,1,0)</f>
        <v>0</v>
      </c>
      <c r="M22" s="197">
        <v>3</v>
      </c>
      <c r="N22" s="197">
        <f aca="true" t="shared" si="14" ref="N22:N27">M22*K22</f>
        <v>0</v>
      </c>
      <c r="O22" s="197">
        <f aca="true" t="shared" si="15" ref="O22:O27">L22*M22</f>
        <v>0</v>
      </c>
      <c r="P22" s="197">
        <f aca="true" t="shared" si="16" ref="P22:P27">SUM(N22:O22)</f>
        <v>0</v>
      </c>
    </row>
    <row r="23" spans="1:16" s="62" customFormat="1" ht="30" customHeight="1">
      <c r="A23" s="76">
        <f t="shared" si="11"/>
        <v>93</v>
      </c>
      <c r="B23" s="24">
        <f t="shared" si="9"/>
        <v>0</v>
      </c>
      <c r="C23" s="37" t="s">
        <v>213</v>
      </c>
      <c r="D23" s="66"/>
      <c r="E23" s="35"/>
      <c r="F23" s="179"/>
      <c r="G23" s="26" t="str">
        <f t="shared" si="6"/>
        <v>  </v>
      </c>
      <c r="H23" s="27"/>
      <c r="I23" s="181" t="b">
        <v>0</v>
      </c>
      <c r="J23" s="181" t="b">
        <v>0</v>
      </c>
      <c r="K23" s="198">
        <f t="shared" si="12"/>
        <v>0</v>
      </c>
      <c r="L23" s="198">
        <f t="shared" si="13"/>
        <v>0</v>
      </c>
      <c r="M23" s="197">
        <v>1</v>
      </c>
      <c r="N23" s="197">
        <f t="shared" si="14"/>
        <v>0</v>
      </c>
      <c r="O23" s="197">
        <f t="shared" si="15"/>
        <v>0</v>
      </c>
      <c r="P23" s="197">
        <f t="shared" si="16"/>
        <v>0</v>
      </c>
    </row>
    <row r="24" spans="1:16" s="62" customFormat="1" ht="30" customHeight="1">
      <c r="A24" s="76">
        <f t="shared" si="11"/>
        <v>94</v>
      </c>
      <c r="B24" s="24">
        <f t="shared" si="9"/>
        <v>0</v>
      </c>
      <c r="C24" s="37" t="s">
        <v>170</v>
      </c>
      <c r="D24" s="66"/>
      <c r="E24" s="35"/>
      <c r="F24" s="179"/>
      <c r="G24" s="26" t="str">
        <f t="shared" si="6"/>
        <v>  </v>
      </c>
      <c r="H24" s="27"/>
      <c r="I24" s="181" t="b">
        <v>0</v>
      </c>
      <c r="J24" s="181" t="b">
        <v>0</v>
      </c>
      <c r="K24" s="198">
        <f t="shared" si="12"/>
        <v>0</v>
      </c>
      <c r="L24" s="198">
        <f t="shared" si="13"/>
        <v>0</v>
      </c>
      <c r="M24" s="197">
        <v>1</v>
      </c>
      <c r="N24" s="197">
        <f t="shared" si="14"/>
        <v>0</v>
      </c>
      <c r="O24" s="197">
        <f t="shared" si="15"/>
        <v>0</v>
      </c>
      <c r="P24" s="197">
        <f t="shared" si="16"/>
        <v>0</v>
      </c>
    </row>
    <row r="25" spans="1:16" s="62" customFormat="1" ht="30" customHeight="1">
      <c r="A25" s="76">
        <f t="shared" si="11"/>
        <v>95</v>
      </c>
      <c r="B25" s="24">
        <f t="shared" si="9"/>
        <v>0</v>
      </c>
      <c r="C25" s="138" t="s">
        <v>163</v>
      </c>
      <c r="D25" s="66"/>
      <c r="E25" s="35"/>
      <c r="F25" s="179"/>
      <c r="G25" s="26" t="str">
        <f t="shared" si="6"/>
        <v>  </v>
      </c>
      <c r="H25" s="27"/>
      <c r="I25" s="181" t="b">
        <v>0</v>
      </c>
      <c r="J25" s="181" t="b">
        <v>0</v>
      </c>
      <c r="K25" s="198">
        <f t="shared" si="12"/>
        <v>0</v>
      </c>
      <c r="L25" s="198">
        <f t="shared" si="13"/>
        <v>0</v>
      </c>
      <c r="M25" s="197">
        <v>1</v>
      </c>
      <c r="N25" s="197">
        <f t="shared" si="14"/>
        <v>0</v>
      </c>
      <c r="O25" s="197">
        <f t="shared" si="15"/>
        <v>0</v>
      </c>
      <c r="P25" s="197">
        <f t="shared" si="16"/>
        <v>0</v>
      </c>
    </row>
    <row r="26" spans="1:16" s="62" customFormat="1" ht="30" customHeight="1">
      <c r="A26" s="76">
        <f t="shared" si="11"/>
        <v>96</v>
      </c>
      <c r="B26" s="24">
        <f t="shared" si="9"/>
        <v>0</v>
      </c>
      <c r="C26" s="37" t="s">
        <v>214</v>
      </c>
      <c r="D26" s="66"/>
      <c r="E26" s="35"/>
      <c r="F26" s="179"/>
      <c r="G26" s="26" t="str">
        <f t="shared" si="6"/>
        <v>  </v>
      </c>
      <c r="H26" s="27"/>
      <c r="I26" s="181" t="b">
        <v>0</v>
      </c>
      <c r="J26" s="181" t="b">
        <v>0</v>
      </c>
      <c r="K26" s="198">
        <f t="shared" si="12"/>
        <v>0</v>
      </c>
      <c r="L26" s="198">
        <f t="shared" si="13"/>
        <v>0</v>
      </c>
      <c r="M26" s="197">
        <v>1</v>
      </c>
      <c r="N26" s="197">
        <f t="shared" si="14"/>
        <v>0</v>
      </c>
      <c r="O26" s="197">
        <f t="shared" si="15"/>
        <v>0</v>
      </c>
      <c r="P26" s="197">
        <f t="shared" si="16"/>
        <v>0</v>
      </c>
    </row>
    <row r="27" spans="1:16" s="62" customFormat="1" ht="30" customHeight="1">
      <c r="A27" s="45">
        <f t="shared" si="11"/>
        <v>97</v>
      </c>
      <c r="B27" s="24">
        <f t="shared" si="9"/>
        <v>0</v>
      </c>
      <c r="C27" s="152" t="s">
        <v>166</v>
      </c>
      <c r="D27" s="67"/>
      <c r="E27" s="89"/>
      <c r="F27" s="180"/>
      <c r="G27" s="26" t="str">
        <f t="shared" si="6"/>
        <v>  </v>
      </c>
      <c r="H27" s="27"/>
      <c r="I27" s="181" t="b">
        <v>0</v>
      </c>
      <c r="J27" s="181" t="b">
        <v>0</v>
      </c>
      <c r="K27" s="198">
        <f t="shared" si="12"/>
        <v>0</v>
      </c>
      <c r="L27" s="198">
        <f t="shared" si="13"/>
        <v>0</v>
      </c>
      <c r="M27" s="197">
        <v>3</v>
      </c>
      <c r="N27" s="197">
        <f t="shared" si="14"/>
        <v>0</v>
      </c>
      <c r="O27" s="197">
        <f t="shared" si="15"/>
        <v>0</v>
      </c>
      <c r="P27" s="197">
        <f t="shared" si="16"/>
        <v>0</v>
      </c>
    </row>
    <row r="28" spans="1:16" s="62" customFormat="1" ht="15" customHeight="1">
      <c r="A28" s="32"/>
      <c r="B28" s="24"/>
      <c r="C28" s="148" t="s">
        <v>72</v>
      </c>
      <c r="D28" s="64"/>
      <c r="E28" s="30"/>
      <c r="F28" s="41"/>
      <c r="G28" s="26"/>
      <c r="H28" s="27"/>
      <c r="I28" s="198"/>
      <c r="J28" s="198"/>
      <c r="K28" s="198"/>
      <c r="L28" s="198"/>
      <c r="M28" s="197"/>
      <c r="N28" s="197"/>
      <c r="O28" s="197"/>
      <c r="P28" s="197"/>
    </row>
    <row r="29" spans="1:16" s="62" customFormat="1" ht="30" customHeight="1">
      <c r="A29" s="34">
        <f>A27+1</f>
        <v>98</v>
      </c>
      <c r="B29" s="24">
        <f t="shared" si="9"/>
        <v>0</v>
      </c>
      <c r="C29" s="140" t="s">
        <v>215</v>
      </c>
      <c r="D29" s="66"/>
      <c r="E29" s="35"/>
      <c r="F29" s="177"/>
      <c r="G29" s="26" t="str">
        <f t="shared" si="6"/>
        <v>  </v>
      </c>
      <c r="H29" s="27"/>
      <c r="I29" s="181" t="b">
        <v>0</v>
      </c>
      <c r="J29" s="181" t="b">
        <v>0</v>
      </c>
      <c r="K29" s="198">
        <f aca="true" t="shared" si="17" ref="K29:L32">IF(I29=TRUE,1,0)</f>
        <v>0</v>
      </c>
      <c r="L29" s="198">
        <f t="shared" si="17"/>
        <v>0</v>
      </c>
      <c r="M29" s="197">
        <v>3</v>
      </c>
      <c r="N29" s="197">
        <f aca="true" t="shared" si="18" ref="N29:N37">M29*K29</f>
        <v>0</v>
      </c>
      <c r="O29" s="197">
        <f aca="true" t="shared" si="19" ref="O29:O37">L29*M29</f>
        <v>0</v>
      </c>
      <c r="P29" s="197">
        <f aca="true" t="shared" si="20" ref="P29:P37">SUM(N29:O29)</f>
        <v>0</v>
      </c>
    </row>
    <row r="30" spans="1:16" s="62" customFormat="1" ht="30" customHeight="1">
      <c r="A30" s="32">
        <f aca="true" t="shared" si="21" ref="A30:A37">A29+1</f>
        <v>99</v>
      </c>
      <c r="B30" s="24">
        <f t="shared" si="9"/>
        <v>0</v>
      </c>
      <c r="C30" s="37" t="s">
        <v>169</v>
      </c>
      <c r="D30" s="66"/>
      <c r="E30" s="35"/>
      <c r="F30" s="177"/>
      <c r="G30" s="26" t="str">
        <f t="shared" si="6"/>
        <v>  </v>
      </c>
      <c r="H30" s="27"/>
      <c r="I30" s="181" t="b">
        <v>0</v>
      </c>
      <c r="J30" s="181" t="b">
        <v>0</v>
      </c>
      <c r="K30" s="198">
        <f t="shared" si="17"/>
        <v>0</v>
      </c>
      <c r="L30" s="198">
        <f t="shared" si="17"/>
        <v>0</v>
      </c>
      <c r="M30" s="197">
        <v>1</v>
      </c>
      <c r="N30" s="197">
        <f t="shared" si="18"/>
        <v>0</v>
      </c>
      <c r="O30" s="197">
        <f t="shared" si="19"/>
        <v>0</v>
      </c>
      <c r="P30" s="197">
        <f t="shared" si="20"/>
        <v>0</v>
      </c>
    </row>
    <row r="31" spans="1:16" s="62" customFormat="1" ht="30" customHeight="1">
      <c r="A31" s="90">
        <f t="shared" si="21"/>
        <v>100</v>
      </c>
      <c r="B31" s="24">
        <f t="shared" si="9"/>
        <v>0</v>
      </c>
      <c r="C31" s="46" t="s">
        <v>168</v>
      </c>
      <c r="D31" s="66"/>
      <c r="E31" s="35"/>
      <c r="F31" s="177"/>
      <c r="G31" s="26" t="str">
        <f t="shared" si="6"/>
        <v>  </v>
      </c>
      <c r="H31" s="27"/>
      <c r="I31" s="181" t="b">
        <v>0</v>
      </c>
      <c r="J31" s="181" t="b">
        <v>0</v>
      </c>
      <c r="K31" s="198">
        <f t="shared" si="17"/>
        <v>0</v>
      </c>
      <c r="L31" s="198">
        <f t="shared" si="17"/>
        <v>0</v>
      </c>
      <c r="M31" s="197">
        <v>2</v>
      </c>
      <c r="N31" s="197">
        <f t="shared" si="18"/>
        <v>0</v>
      </c>
      <c r="O31" s="197">
        <f t="shared" si="19"/>
        <v>0</v>
      </c>
      <c r="P31" s="197">
        <f t="shared" si="20"/>
        <v>0</v>
      </c>
    </row>
    <row r="32" spans="1:16" s="62" customFormat="1" ht="30" customHeight="1">
      <c r="A32" s="34">
        <f t="shared" si="21"/>
        <v>101</v>
      </c>
      <c r="B32" s="24">
        <f t="shared" si="9"/>
        <v>0</v>
      </c>
      <c r="C32" s="75" t="s">
        <v>161</v>
      </c>
      <c r="D32" s="66"/>
      <c r="E32" s="35"/>
      <c r="F32" s="177"/>
      <c r="G32" s="26" t="str">
        <f t="shared" si="6"/>
        <v>  </v>
      </c>
      <c r="H32" s="27"/>
      <c r="I32" s="181" t="b">
        <v>0</v>
      </c>
      <c r="J32" s="181" t="b">
        <v>0</v>
      </c>
      <c r="K32" s="198">
        <f t="shared" si="17"/>
        <v>0</v>
      </c>
      <c r="L32" s="198">
        <f t="shared" si="17"/>
        <v>0</v>
      </c>
      <c r="M32" s="197">
        <v>3</v>
      </c>
      <c r="N32" s="197">
        <f t="shared" si="18"/>
        <v>0</v>
      </c>
      <c r="O32" s="197">
        <f t="shared" si="19"/>
        <v>0</v>
      </c>
      <c r="P32" s="197">
        <f t="shared" si="20"/>
        <v>0</v>
      </c>
    </row>
    <row r="33" spans="1:16" s="62" customFormat="1" ht="30" customHeight="1">
      <c r="A33" s="32">
        <f t="shared" si="21"/>
        <v>102</v>
      </c>
      <c r="B33" s="24">
        <f t="shared" si="9"/>
        <v>0</v>
      </c>
      <c r="C33" s="138" t="s">
        <v>171</v>
      </c>
      <c r="D33" s="35"/>
      <c r="E33" s="35"/>
      <c r="F33" s="179"/>
      <c r="G33" s="26" t="str">
        <f t="shared" si="6"/>
        <v>  </v>
      </c>
      <c r="H33" s="27"/>
      <c r="I33" s="181" t="b">
        <v>0</v>
      </c>
      <c r="J33" s="181" t="b">
        <v>0</v>
      </c>
      <c r="K33" s="198">
        <f aca="true" t="shared" si="22" ref="K33:L37">IF(I33=TRUE,1,0)</f>
        <v>0</v>
      </c>
      <c r="L33" s="198">
        <f t="shared" si="22"/>
        <v>0</v>
      </c>
      <c r="M33" s="197">
        <v>1</v>
      </c>
      <c r="N33" s="197">
        <f t="shared" si="18"/>
        <v>0</v>
      </c>
      <c r="O33" s="197">
        <f t="shared" si="19"/>
        <v>0</v>
      </c>
      <c r="P33" s="197">
        <f t="shared" si="20"/>
        <v>0</v>
      </c>
    </row>
    <row r="34" spans="1:16" s="62" customFormat="1" ht="30" customHeight="1">
      <c r="A34" s="90">
        <f t="shared" si="21"/>
        <v>103</v>
      </c>
      <c r="B34" s="24">
        <f t="shared" si="9"/>
        <v>0</v>
      </c>
      <c r="C34" s="139" t="s">
        <v>73</v>
      </c>
      <c r="D34" s="35"/>
      <c r="E34" s="35"/>
      <c r="F34" s="179"/>
      <c r="G34" s="26" t="str">
        <f t="shared" si="6"/>
        <v>  </v>
      </c>
      <c r="H34" s="27"/>
      <c r="I34" s="181" t="b">
        <v>0</v>
      </c>
      <c r="J34" s="181" t="b">
        <v>0</v>
      </c>
      <c r="K34" s="198">
        <f t="shared" si="22"/>
        <v>0</v>
      </c>
      <c r="L34" s="198">
        <f t="shared" si="22"/>
        <v>0</v>
      </c>
      <c r="M34" s="197">
        <v>2</v>
      </c>
      <c r="N34" s="197">
        <f t="shared" si="18"/>
        <v>0</v>
      </c>
      <c r="O34" s="197">
        <f t="shared" si="19"/>
        <v>0</v>
      </c>
      <c r="P34" s="197">
        <f t="shared" si="20"/>
        <v>0</v>
      </c>
    </row>
    <row r="35" spans="1:16" s="62" customFormat="1" ht="30" customHeight="1">
      <c r="A35" s="34">
        <f t="shared" si="21"/>
        <v>104</v>
      </c>
      <c r="B35" s="24">
        <f t="shared" si="9"/>
        <v>0</v>
      </c>
      <c r="C35" s="140" t="s">
        <v>179</v>
      </c>
      <c r="D35" s="35"/>
      <c r="E35" s="35"/>
      <c r="F35" s="177"/>
      <c r="G35" s="26" t="str">
        <f t="shared" si="6"/>
        <v>  </v>
      </c>
      <c r="H35" s="27"/>
      <c r="I35" s="181" t="b">
        <v>0</v>
      </c>
      <c r="J35" s="181" t="b">
        <v>0</v>
      </c>
      <c r="K35" s="198">
        <f t="shared" si="22"/>
        <v>0</v>
      </c>
      <c r="L35" s="198">
        <f t="shared" si="22"/>
        <v>0</v>
      </c>
      <c r="M35" s="197">
        <v>3</v>
      </c>
      <c r="N35" s="197">
        <f t="shared" si="18"/>
        <v>0</v>
      </c>
      <c r="O35" s="197">
        <f t="shared" si="19"/>
        <v>0</v>
      </c>
      <c r="P35" s="197">
        <f t="shared" si="20"/>
        <v>0</v>
      </c>
    </row>
    <row r="36" spans="1:16" s="62" customFormat="1" ht="45" customHeight="1">
      <c r="A36" s="34">
        <f t="shared" si="21"/>
        <v>105</v>
      </c>
      <c r="B36" s="24">
        <f t="shared" si="9"/>
        <v>0</v>
      </c>
      <c r="C36" s="140" t="s">
        <v>172</v>
      </c>
      <c r="D36" s="35"/>
      <c r="E36" s="35"/>
      <c r="F36" s="177"/>
      <c r="G36" s="26" t="str">
        <f t="shared" si="6"/>
        <v>  </v>
      </c>
      <c r="H36" s="27"/>
      <c r="I36" s="181" t="b">
        <v>0</v>
      </c>
      <c r="J36" s="181" t="b">
        <v>0</v>
      </c>
      <c r="K36" s="198">
        <f>IF(I36=TRUE,1,0)</f>
        <v>0</v>
      </c>
      <c r="L36" s="198">
        <f>IF(J36=TRUE,1,0)</f>
        <v>0</v>
      </c>
      <c r="M36" s="197">
        <v>3</v>
      </c>
      <c r="N36" s="197">
        <f t="shared" si="18"/>
        <v>0</v>
      </c>
      <c r="O36" s="197">
        <f t="shared" si="19"/>
        <v>0</v>
      </c>
      <c r="P36" s="197">
        <f t="shared" si="20"/>
        <v>0</v>
      </c>
    </row>
    <row r="37" spans="1:16" s="62" customFormat="1" ht="45" customHeight="1">
      <c r="A37" s="34">
        <f t="shared" si="21"/>
        <v>106</v>
      </c>
      <c r="B37" s="24">
        <f t="shared" si="9"/>
        <v>0</v>
      </c>
      <c r="C37" s="159" t="s">
        <v>173</v>
      </c>
      <c r="D37" s="52"/>
      <c r="E37" s="52"/>
      <c r="F37" s="180"/>
      <c r="G37" s="26" t="str">
        <f t="shared" si="6"/>
        <v>  </v>
      </c>
      <c r="H37" s="27"/>
      <c r="I37" s="181" t="b">
        <v>0</v>
      </c>
      <c r="J37" s="181" t="b">
        <v>0</v>
      </c>
      <c r="K37" s="198">
        <f t="shared" si="22"/>
        <v>0</v>
      </c>
      <c r="L37" s="198">
        <f t="shared" si="22"/>
        <v>0</v>
      </c>
      <c r="M37" s="197">
        <v>3</v>
      </c>
      <c r="N37" s="197">
        <f t="shared" si="18"/>
        <v>0</v>
      </c>
      <c r="O37" s="197">
        <f t="shared" si="19"/>
        <v>0</v>
      </c>
      <c r="P37" s="197">
        <f t="shared" si="20"/>
        <v>0</v>
      </c>
    </row>
    <row r="38" spans="1:16" s="62" customFormat="1" ht="15" customHeight="1">
      <c r="A38" s="34"/>
      <c r="B38" s="24"/>
      <c r="C38" s="160" t="s">
        <v>74</v>
      </c>
      <c r="D38" s="30"/>
      <c r="E38" s="30"/>
      <c r="F38" s="30"/>
      <c r="G38" s="26"/>
      <c r="H38" s="27"/>
      <c r="I38" s="198"/>
      <c r="J38" s="198"/>
      <c r="K38" s="198"/>
      <c r="L38" s="198"/>
      <c r="M38" s="197"/>
      <c r="N38" s="197"/>
      <c r="O38" s="197"/>
      <c r="P38" s="197"/>
    </row>
    <row r="39" spans="1:16" s="62" customFormat="1" ht="30" customHeight="1">
      <c r="A39" s="32">
        <f>A37+1</f>
        <v>107</v>
      </c>
      <c r="B39" s="24">
        <f t="shared" si="9"/>
        <v>0</v>
      </c>
      <c r="C39" s="138" t="s">
        <v>216</v>
      </c>
      <c r="D39" s="35"/>
      <c r="E39" s="35"/>
      <c r="F39" s="177"/>
      <c r="G39" s="26" t="str">
        <f t="shared" si="6"/>
        <v>  </v>
      </c>
      <c r="H39" s="27"/>
      <c r="I39" s="181" t="b">
        <v>0</v>
      </c>
      <c r="J39" s="181" t="b">
        <v>0</v>
      </c>
      <c r="K39" s="198">
        <f>IF(I39=TRUE,1,0)</f>
        <v>0</v>
      </c>
      <c r="L39" s="198">
        <f>IF(J39=TRUE,1,0)</f>
        <v>0</v>
      </c>
      <c r="M39" s="197">
        <v>1</v>
      </c>
      <c r="N39" s="197">
        <f>M39*K39</f>
        <v>0</v>
      </c>
      <c r="O39" s="197">
        <f>L39*M39</f>
        <v>0</v>
      </c>
      <c r="P39" s="197">
        <f>SUM(N39:O39)</f>
        <v>0</v>
      </c>
    </row>
    <row r="40" spans="1:16" s="62" customFormat="1" ht="30" customHeight="1">
      <c r="A40" s="90">
        <f>A39+1</f>
        <v>108</v>
      </c>
      <c r="B40" s="24">
        <f t="shared" si="9"/>
        <v>0</v>
      </c>
      <c r="C40" s="146" t="s">
        <v>99</v>
      </c>
      <c r="D40" s="52"/>
      <c r="E40" s="52"/>
      <c r="F40" s="178"/>
      <c r="G40" s="26" t="str">
        <f t="shared" si="6"/>
        <v>  </v>
      </c>
      <c r="H40" s="27"/>
      <c r="I40" s="181" t="b">
        <v>0</v>
      </c>
      <c r="J40" s="181" t="b">
        <v>0</v>
      </c>
      <c r="K40" s="198">
        <f>IF(I40=TRUE,1,0)</f>
        <v>0</v>
      </c>
      <c r="L40" s="198">
        <f>IF(J40=TRUE,1,0)</f>
        <v>0</v>
      </c>
      <c r="M40" s="197">
        <v>2</v>
      </c>
      <c r="N40" s="197">
        <f>M40*K40</f>
        <v>0</v>
      </c>
      <c r="O40" s="197">
        <f>L40*M40</f>
        <v>0</v>
      </c>
      <c r="P40" s="197">
        <f>SUM(N40:O40)</f>
        <v>0</v>
      </c>
    </row>
    <row r="41" spans="3:16" ht="30" customHeight="1">
      <c r="C41" s="62"/>
      <c r="G41" s="62" t="str">
        <f>IF(K41+L41=2,"Attention : vous ne pouvez donner qu'une réponse !","  ")</f>
        <v>  </v>
      </c>
      <c r="I41" s="68"/>
      <c r="J41" s="68"/>
      <c r="K41" s="68">
        <f>COUNTA(K6:K40)</f>
        <v>32</v>
      </c>
      <c r="L41" s="68">
        <f>SUM(L6:L40)</f>
        <v>0</v>
      </c>
      <c r="M41" s="68">
        <f>SUM(M6:M40)</f>
        <v>59</v>
      </c>
      <c r="N41" s="68">
        <f>SUM(N6:N40)</f>
        <v>0</v>
      </c>
      <c r="O41" s="68">
        <f>SUM(O6:O40)</f>
        <v>0</v>
      </c>
      <c r="P41" s="68">
        <f>SUM(P6:P40)</f>
        <v>0</v>
      </c>
    </row>
    <row r="42" spans="3:16" s="49" customFormat="1" ht="21" customHeight="1">
      <c r="C42" s="216" t="s">
        <v>228</v>
      </c>
      <c r="D42" s="216"/>
      <c r="E42" s="216"/>
      <c r="G42" s="50"/>
      <c r="M42" s="68"/>
      <c r="N42" s="68"/>
      <c r="O42" s="68"/>
      <c r="P42" s="68"/>
    </row>
    <row r="43" spans="3:16" s="49" customFormat="1" ht="18" customHeight="1">
      <c r="C43" s="51" t="s">
        <v>30</v>
      </c>
      <c r="D43" s="217">
        <f>K41</f>
        <v>32</v>
      </c>
      <c r="E43" s="217"/>
      <c r="G43" s="50"/>
      <c r="M43" s="68"/>
      <c r="N43" s="68"/>
      <c r="O43" s="68"/>
      <c r="P43" s="68"/>
    </row>
    <row r="44" spans="3:16" s="49" customFormat="1" ht="18" customHeight="1">
      <c r="C44" s="52" t="s">
        <v>31</v>
      </c>
      <c r="D44" s="224">
        <f>IF(SUM(K6:L40)&gt;K41,"erreur",SUM(K6:L40))</f>
        <v>0</v>
      </c>
      <c r="E44" s="224"/>
      <c r="F44" s="53"/>
      <c r="G44" s="54"/>
      <c r="H44" s="55"/>
      <c r="M44" s="68"/>
      <c r="N44" s="68"/>
      <c r="O44" s="68"/>
      <c r="P44" s="68"/>
    </row>
    <row r="45" spans="3:16" s="49" customFormat="1" ht="18" customHeight="1">
      <c r="C45" s="122" t="s">
        <v>32</v>
      </c>
      <c r="D45" s="219">
        <f>L41</f>
        <v>0</v>
      </c>
      <c r="E45" s="219"/>
      <c r="F45" s="53"/>
      <c r="G45" s="54"/>
      <c r="H45" s="55"/>
      <c r="M45" s="68"/>
      <c r="N45" s="68"/>
      <c r="O45" s="68"/>
      <c r="P45" s="68"/>
    </row>
    <row r="46" spans="3:16" s="49" customFormat="1" ht="4.5" customHeight="1">
      <c r="C46" s="213"/>
      <c r="D46" s="213"/>
      <c r="E46" s="213"/>
      <c r="F46" s="53"/>
      <c r="G46" s="54"/>
      <c r="H46" s="55"/>
      <c r="M46" s="68"/>
      <c r="N46" s="68"/>
      <c r="O46" s="68"/>
      <c r="P46" s="68"/>
    </row>
    <row r="47" spans="3:16" s="49" customFormat="1" ht="18" customHeight="1">
      <c r="C47" s="56" t="s">
        <v>33</v>
      </c>
      <c r="D47" s="212">
        <f>IF(D44="erreur","erreur",IF(D44=0,0,D45/D44))</f>
        <v>0</v>
      </c>
      <c r="E47" s="212"/>
      <c r="F47" s="53"/>
      <c r="G47" s="54"/>
      <c r="H47" s="55"/>
      <c r="M47" s="68"/>
      <c r="N47" s="68"/>
      <c r="O47" s="68"/>
      <c r="P47" s="68"/>
    </row>
    <row r="48" spans="3:16" s="49" customFormat="1" ht="4.5" customHeight="1">
      <c r="C48" s="74"/>
      <c r="D48" s="222"/>
      <c r="E48" s="222"/>
      <c r="G48" s="50"/>
      <c r="M48" s="68"/>
      <c r="N48" s="68"/>
      <c r="O48" s="68"/>
      <c r="P48" s="68"/>
    </row>
    <row r="49" spans="3:16" s="49" customFormat="1" ht="19.5" customHeight="1">
      <c r="C49" s="121" t="s">
        <v>34</v>
      </c>
      <c r="D49" s="214">
        <f>IF(D44="erreur","erreur",IF(P41=0,0,O41/P41))</f>
        <v>0</v>
      </c>
      <c r="E49" s="214"/>
      <c r="G49" s="50"/>
      <c r="M49" s="68"/>
      <c r="N49" s="68"/>
      <c r="O49" s="68"/>
      <c r="P49" s="68"/>
    </row>
  </sheetData>
  <sheetProtection sheet="1" scenarios="1"/>
  <mergeCells count="9">
    <mergeCell ref="D47:E47"/>
    <mergeCell ref="D48:E48"/>
    <mergeCell ref="D49:E49"/>
    <mergeCell ref="C3:F3"/>
    <mergeCell ref="C42:E42"/>
    <mergeCell ref="D43:E43"/>
    <mergeCell ref="D44:E44"/>
    <mergeCell ref="D45:E45"/>
    <mergeCell ref="C46:E46"/>
  </mergeCells>
  <conditionalFormatting sqref="D44:E44">
    <cfRule type="cellIs" priority="7" dxfId="0" operator="lessThan" stopIfTrue="1">
      <formula>$D$43*0.75</formula>
    </cfRule>
  </conditionalFormatting>
  <conditionalFormatting sqref="D49:E49">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5 B17:B27 B29:B37 B39:B40">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3" manualBreakCount="3">
    <brk id="15" max="255" man="1"/>
    <brk id="27" max="255" man="1"/>
    <brk id="37" max="255" man="1"/>
  </rowBreaks>
  <drawing r:id="rId2"/>
  <legacyDrawing r:id="rId1"/>
</worksheet>
</file>

<file path=xl/worksheets/sheet8.xml><?xml version="1.0" encoding="utf-8"?>
<worksheet xmlns="http://schemas.openxmlformats.org/spreadsheetml/2006/main" xmlns:r="http://schemas.openxmlformats.org/officeDocument/2006/relationships">
  <sheetPr codeName="Feuil10"/>
  <dimension ref="A1:X35"/>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5" width="11.421875" style="68" hidden="1" customWidth="1"/>
    <col min="16" max="16" width="11.421875" style="49" hidden="1" customWidth="1"/>
    <col min="17" max="17" width="11.421875" style="42" customWidth="1"/>
    <col min="18" max="18" width="11.421875" style="8" customWidth="1"/>
    <col min="19" max="16384" width="11.28125" style="8" customWidth="1"/>
  </cols>
  <sheetData>
    <row r="1" spans="7:24" ht="7.5" customHeight="1">
      <c r="G1" s="12"/>
      <c r="H1" s="13"/>
      <c r="I1" s="193"/>
      <c r="J1" s="193"/>
      <c r="K1" s="193"/>
      <c r="L1" s="193"/>
      <c r="M1" s="194"/>
      <c r="N1" s="194"/>
      <c r="O1" s="194"/>
      <c r="P1" s="193"/>
      <c r="Q1" s="57"/>
      <c r="R1" s="13"/>
      <c r="S1" s="13"/>
      <c r="T1" s="13"/>
      <c r="U1" s="13"/>
      <c r="V1" s="13"/>
      <c r="W1" s="13"/>
      <c r="X1" s="13"/>
    </row>
    <row r="2" spans="3:24" ht="30" customHeight="1">
      <c r="C2" s="14" t="s">
        <v>111</v>
      </c>
      <c r="D2" s="14"/>
      <c r="E2" s="14"/>
      <c r="F2" s="14"/>
      <c r="G2" s="15"/>
      <c r="H2" s="16"/>
      <c r="I2" s="193"/>
      <c r="J2" s="193"/>
      <c r="K2" s="193"/>
      <c r="L2" s="193"/>
      <c r="M2" s="194"/>
      <c r="N2" s="194"/>
      <c r="O2" s="194"/>
      <c r="P2" s="193"/>
      <c r="Q2" s="57"/>
      <c r="R2" s="13"/>
      <c r="S2" s="13"/>
      <c r="T2" s="13"/>
      <c r="U2" s="13"/>
      <c r="V2" s="13"/>
      <c r="W2" s="13"/>
      <c r="X2" s="13"/>
    </row>
    <row r="3" spans="3:24" ht="15" customHeight="1" thickBot="1">
      <c r="C3" s="215"/>
      <c r="D3" s="215"/>
      <c r="E3" s="215"/>
      <c r="F3" s="215"/>
      <c r="G3" s="17"/>
      <c r="H3" s="17"/>
      <c r="I3" s="193"/>
      <c r="J3" s="193"/>
      <c r="K3" s="193"/>
      <c r="L3" s="193"/>
      <c r="M3" s="194"/>
      <c r="N3" s="194"/>
      <c r="O3" s="194"/>
      <c r="P3" s="193"/>
      <c r="Q3" s="57"/>
      <c r="R3" s="13"/>
      <c r="S3" s="13"/>
      <c r="T3" s="13"/>
      <c r="U3" s="13"/>
      <c r="V3" s="13"/>
      <c r="W3" s="13"/>
      <c r="X3" s="13"/>
    </row>
    <row r="4" spans="3:24" ht="22.5" customHeight="1" thickBot="1">
      <c r="C4" s="18" t="s">
        <v>9</v>
      </c>
      <c r="D4" s="18" t="s">
        <v>10</v>
      </c>
      <c r="E4" s="18" t="s">
        <v>11</v>
      </c>
      <c r="F4" s="18" t="s">
        <v>12</v>
      </c>
      <c r="G4" s="19"/>
      <c r="H4" s="20"/>
      <c r="I4" s="195" t="s">
        <v>103</v>
      </c>
      <c r="J4" s="195" t="s">
        <v>106</v>
      </c>
      <c r="K4" s="195" t="s">
        <v>104</v>
      </c>
      <c r="L4" s="195" t="s">
        <v>105</v>
      </c>
      <c r="M4" s="195" t="s">
        <v>107</v>
      </c>
      <c r="N4" s="195" t="s">
        <v>108</v>
      </c>
      <c r="O4" s="195" t="s">
        <v>109</v>
      </c>
      <c r="P4" s="195" t="s">
        <v>110</v>
      </c>
      <c r="Q4" s="58"/>
      <c r="R4" s="13"/>
      <c r="S4" s="13"/>
      <c r="T4" s="13"/>
      <c r="U4" s="13"/>
      <c r="V4" s="13"/>
      <c r="W4" s="13"/>
      <c r="X4" s="13"/>
    </row>
    <row r="5" spans="3:17" s="62" customFormat="1" ht="15" customHeight="1">
      <c r="C5" s="163" t="s">
        <v>115</v>
      </c>
      <c r="D5" s="59"/>
      <c r="E5" s="35"/>
      <c r="F5" s="31"/>
      <c r="G5" s="61"/>
      <c r="H5" s="61"/>
      <c r="I5" s="196"/>
      <c r="J5" s="196"/>
      <c r="K5" s="196"/>
      <c r="L5" s="196"/>
      <c r="M5" s="197"/>
      <c r="N5" s="197"/>
      <c r="O5" s="197"/>
      <c r="P5" s="195"/>
      <c r="Q5" s="36"/>
    </row>
    <row r="6" spans="1:17" s="62" customFormat="1" ht="30" customHeight="1">
      <c r="A6" s="34">
        <f>'Opérations spéciales'!A40+1</f>
        <v>109</v>
      </c>
      <c r="B6" s="24">
        <f>IF(AND(K6=1,L6=1),0,IF(K6=1,1,IF(L6=1,O6+1,0)))</f>
        <v>0</v>
      </c>
      <c r="C6" s="110" t="s">
        <v>112</v>
      </c>
      <c r="D6" s="50"/>
      <c r="E6" s="35"/>
      <c r="F6" s="177"/>
      <c r="G6" s="26" t="str">
        <f>IF(K6+L6=2,"Attention : vous ne pouvez donner qu'une seule réponse à la fois !","  ")</f>
        <v>  </v>
      </c>
      <c r="H6" s="27"/>
      <c r="I6" s="181" t="b">
        <v>0</v>
      </c>
      <c r="J6" s="181" t="b">
        <v>0</v>
      </c>
      <c r="K6" s="198">
        <f>IF(I6=TRUE,1,0)</f>
        <v>0</v>
      </c>
      <c r="L6" s="198">
        <f>IF(J6=TRUE,1,0)</f>
        <v>0</v>
      </c>
      <c r="M6" s="197">
        <v>3</v>
      </c>
      <c r="N6" s="197">
        <f>M6*K6</f>
        <v>0</v>
      </c>
      <c r="O6" s="197">
        <f>L6*M6</f>
        <v>0</v>
      </c>
      <c r="P6" s="197">
        <f>SUM(N6:O6)</f>
        <v>0</v>
      </c>
      <c r="Q6" s="36"/>
    </row>
    <row r="7" spans="1:17" s="62" customFormat="1" ht="30" customHeight="1">
      <c r="A7" s="32">
        <f>A6+1</f>
        <v>110</v>
      </c>
      <c r="B7" s="24">
        <f aca="true" t="shared" si="0" ref="B7:B13">IF(AND(K7=1,L7=1),0,IF(K7=1,1,IF(L7=1,O7+1,0)))</f>
        <v>0</v>
      </c>
      <c r="C7" s="37" t="s">
        <v>217</v>
      </c>
      <c r="D7" s="50"/>
      <c r="E7" s="35"/>
      <c r="F7" s="177"/>
      <c r="G7" s="26" t="str">
        <f aca="true" t="shared" si="1" ref="G7:G13">IF(K7+L7=2,"Attention : vous ne pouvez donner qu'une seule réponse à la fois !","  ")</f>
        <v>  </v>
      </c>
      <c r="H7" s="27"/>
      <c r="I7" s="185" t="b">
        <v>0</v>
      </c>
      <c r="J7" s="185" t="b">
        <v>0</v>
      </c>
      <c r="K7" s="198">
        <f>IF(I7=TRUE,1,0)</f>
        <v>0</v>
      </c>
      <c r="L7" s="198">
        <f aca="true" t="shared" si="2" ref="L7:L13">IF(J7=TRUE,1,0)</f>
        <v>0</v>
      </c>
      <c r="M7" s="197">
        <v>1</v>
      </c>
      <c r="N7" s="197">
        <f aca="true" t="shared" si="3" ref="N7:N13">M7*K7</f>
        <v>0</v>
      </c>
      <c r="O7" s="197">
        <f aca="true" t="shared" si="4" ref="O7:O13">L7*M7</f>
        <v>0</v>
      </c>
      <c r="P7" s="197">
        <f aca="true" t="shared" si="5" ref="P7:P13">SUM(N7:O7)</f>
        <v>0</v>
      </c>
      <c r="Q7" s="36"/>
    </row>
    <row r="8" spans="1:17" s="62" customFormat="1" ht="45" customHeight="1">
      <c r="A8" s="32">
        <f>A7+1</f>
        <v>111</v>
      </c>
      <c r="B8" s="24">
        <f t="shared" si="0"/>
        <v>0</v>
      </c>
      <c r="C8" s="37" t="s">
        <v>176</v>
      </c>
      <c r="D8" s="50"/>
      <c r="E8" s="35"/>
      <c r="F8" s="177"/>
      <c r="G8" s="26" t="str">
        <f t="shared" si="1"/>
        <v>  </v>
      </c>
      <c r="H8" s="27"/>
      <c r="I8" s="185" t="b">
        <v>0</v>
      </c>
      <c r="J8" s="185" t="b">
        <v>0</v>
      </c>
      <c r="K8" s="198">
        <f>IF(I8=TRUE,1,0)</f>
        <v>0</v>
      </c>
      <c r="L8" s="198">
        <f>IF(J8=TRUE,1,0)</f>
        <v>0</v>
      </c>
      <c r="M8" s="197">
        <v>1</v>
      </c>
      <c r="N8" s="197">
        <f>M8*K8</f>
        <v>0</v>
      </c>
      <c r="O8" s="197">
        <f>L8*M8</f>
        <v>0</v>
      </c>
      <c r="P8" s="197">
        <f>SUM(N8:O8)</f>
        <v>0</v>
      </c>
      <c r="Q8" s="36"/>
    </row>
    <row r="9" spans="1:17" s="62" customFormat="1" ht="30" customHeight="1">
      <c r="A9" s="90">
        <f>A8+1</f>
        <v>112</v>
      </c>
      <c r="B9" s="24">
        <f t="shared" si="0"/>
        <v>0</v>
      </c>
      <c r="C9" s="93" t="s">
        <v>113</v>
      </c>
      <c r="D9" s="50"/>
      <c r="E9" s="35"/>
      <c r="F9" s="177"/>
      <c r="G9" s="26" t="str">
        <f t="shared" si="1"/>
        <v>  </v>
      </c>
      <c r="H9" s="27"/>
      <c r="I9" s="185" t="b">
        <v>0</v>
      </c>
      <c r="J9" s="185" t="b">
        <v>0</v>
      </c>
      <c r="K9" s="198">
        <f>IF(I9=TRUE,1,0)</f>
        <v>0</v>
      </c>
      <c r="L9" s="198">
        <f t="shared" si="2"/>
        <v>0</v>
      </c>
      <c r="M9" s="197">
        <v>2</v>
      </c>
      <c r="N9" s="197">
        <f t="shared" si="3"/>
        <v>0</v>
      </c>
      <c r="O9" s="197">
        <f t="shared" si="4"/>
        <v>0</v>
      </c>
      <c r="P9" s="197">
        <f t="shared" si="5"/>
        <v>0</v>
      </c>
      <c r="Q9" s="36"/>
    </row>
    <row r="10" spans="1:17" s="62" customFormat="1" ht="15" customHeight="1">
      <c r="A10" s="32"/>
      <c r="B10" s="24"/>
      <c r="C10" s="148" t="s">
        <v>116</v>
      </c>
      <c r="D10" s="30"/>
      <c r="E10" s="30"/>
      <c r="F10" s="41"/>
      <c r="G10" s="26"/>
      <c r="H10" s="27"/>
      <c r="I10" s="196"/>
      <c r="J10" s="196"/>
      <c r="K10" s="198"/>
      <c r="L10" s="198"/>
      <c r="M10" s="197"/>
      <c r="N10" s="197"/>
      <c r="O10" s="197"/>
      <c r="P10" s="197"/>
      <c r="Q10" s="36"/>
    </row>
    <row r="11" spans="1:17" s="97" customFormat="1" ht="45" customHeight="1">
      <c r="A11" s="34">
        <f>A9+1</f>
        <v>113</v>
      </c>
      <c r="B11" s="24">
        <f t="shared" si="0"/>
        <v>0</v>
      </c>
      <c r="C11" s="75" t="s">
        <v>218</v>
      </c>
      <c r="D11" s="94"/>
      <c r="E11" s="95"/>
      <c r="F11" s="177"/>
      <c r="G11" s="26" t="str">
        <f t="shared" si="1"/>
        <v>  </v>
      </c>
      <c r="H11" s="96"/>
      <c r="I11" s="186" t="b">
        <v>0</v>
      </c>
      <c r="J11" s="186" t="b">
        <v>0</v>
      </c>
      <c r="K11" s="198">
        <f>IF(I11=TRUE,1,0)</f>
        <v>0</v>
      </c>
      <c r="L11" s="198">
        <f t="shared" si="2"/>
        <v>0</v>
      </c>
      <c r="M11" s="197">
        <v>3</v>
      </c>
      <c r="N11" s="197">
        <f t="shared" si="3"/>
        <v>0</v>
      </c>
      <c r="O11" s="197">
        <f t="shared" si="4"/>
        <v>0</v>
      </c>
      <c r="P11" s="197">
        <f t="shared" si="5"/>
        <v>0</v>
      </c>
      <c r="Q11" s="32"/>
    </row>
    <row r="12" spans="1:17" s="62" customFormat="1" ht="30" customHeight="1">
      <c r="A12" s="34">
        <f>A11+1</f>
        <v>114</v>
      </c>
      <c r="B12" s="24">
        <f t="shared" si="0"/>
        <v>0</v>
      </c>
      <c r="C12" s="161" t="s">
        <v>114</v>
      </c>
      <c r="D12" s="66"/>
      <c r="E12" s="35"/>
      <c r="F12" s="179"/>
      <c r="G12" s="26" t="str">
        <f t="shared" si="1"/>
        <v>  </v>
      </c>
      <c r="H12" s="27"/>
      <c r="I12" s="185" t="b">
        <v>0</v>
      </c>
      <c r="J12" s="185" t="b">
        <v>0</v>
      </c>
      <c r="K12" s="198">
        <f>IF(I12=TRUE,1,0)</f>
        <v>0</v>
      </c>
      <c r="L12" s="198">
        <f t="shared" si="2"/>
        <v>0</v>
      </c>
      <c r="M12" s="197">
        <v>3</v>
      </c>
      <c r="N12" s="197">
        <f t="shared" si="3"/>
        <v>0</v>
      </c>
      <c r="O12" s="197">
        <f t="shared" si="4"/>
        <v>0</v>
      </c>
      <c r="P12" s="197">
        <f t="shared" si="5"/>
        <v>0</v>
      </c>
      <c r="Q12" s="36"/>
    </row>
    <row r="13" spans="1:17" s="62" customFormat="1" ht="30" customHeight="1">
      <c r="A13" s="32">
        <f>A12+1</f>
        <v>115</v>
      </c>
      <c r="B13" s="24">
        <f t="shared" si="0"/>
        <v>0</v>
      </c>
      <c r="C13" s="162" t="s">
        <v>117</v>
      </c>
      <c r="D13" s="98"/>
      <c r="E13" s="99"/>
      <c r="F13" s="184"/>
      <c r="G13" s="26" t="str">
        <f t="shared" si="1"/>
        <v>  </v>
      </c>
      <c r="H13" s="27"/>
      <c r="I13" s="185" t="b">
        <v>0</v>
      </c>
      <c r="J13" s="185" t="b">
        <v>0</v>
      </c>
      <c r="K13" s="198">
        <f>IF(I13=TRUE,1,0)</f>
        <v>0</v>
      </c>
      <c r="L13" s="198">
        <f t="shared" si="2"/>
        <v>0</v>
      </c>
      <c r="M13" s="197">
        <v>1</v>
      </c>
      <c r="N13" s="197">
        <f t="shared" si="3"/>
        <v>0</v>
      </c>
      <c r="O13" s="197">
        <f t="shared" si="4"/>
        <v>0</v>
      </c>
      <c r="P13" s="197">
        <f t="shared" si="5"/>
        <v>0</v>
      </c>
      <c r="Q13" s="36"/>
    </row>
    <row r="14" spans="3:17" ht="30" customHeight="1" thickBot="1">
      <c r="C14" s="62"/>
      <c r="K14" s="68">
        <f>COUNTA(K6:K13)</f>
        <v>7</v>
      </c>
      <c r="L14" s="68">
        <f>SUM(L6:L13)</f>
        <v>0</v>
      </c>
      <c r="M14" s="68">
        <f>SUM(M6:M13)</f>
        <v>14</v>
      </c>
      <c r="N14" s="68">
        <f>SUM(N6:N13)</f>
        <v>0</v>
      </c>
      <c r="O14" s="68">
        <f>SUM(O6:O13)</f>
        <v>0</v>
      </c>
      <c r="P14" s="68">
        <f>SUM(P6:P13)</f>
        <v>0</v>
      </c>
      <c r="Q14" s="8"/>
    </row>
    <row r="15" spans="3:17" s="49" customFormat="1" ht="21" customHeight="1" thickBot="1">
      <c r="C15" s="216" t="s">
        <v>229</v>
      </c>
      <c r="D15" s="216"/>
      <c r="E15" s="216"/>
      <c r="G15" s="50"/>
      <c r="M15" s="68"/>
      <c r="N15" s="68"/>
      <c r="O15" s="68"/>
      <c r="Q15" s="11"/>
    </row>
    <row r="16" spans="3:17" s="49" customFormat="1" ht="18" customHeight="1">
      <c r="C16" s="51" t="s">
        <v>30</v>
      </c>
      <c r="D16" s="217">
        <f>K14</f>
        <v>7</v>
      </c>
      <c r="E16" s="217"/>
      <c r="G16" s="50"/>
      <c r="M16" s="68"/>
      <c r="N16" s="68"/>
      <c r="O16" s="68"/>
      <c r="Q16" s="11"/>
    </row>
    <row r="17" spans="3:17" s="49" customFormat="1" ht="18" customHeight="1">
      <c r="C17" s="52" t="s">
        <v>31</v>
      </c>
      <c r="D17" s="224">
        <f>IF(SUM(K6:L13)&gt;K14,"erreur",SUM(K6:L13))</f>
        <v>0</v>
      </c>
      <c r="E17" s="224"/>
      <c r="F17" s="53"/>
      <c r="G17" s="54"/>
      <c r="H17" s="55"/>
      <c r="M17" s="68"/>
      <c r="N17" s="68"/>
      <c r="O17" s="68"/>
      <c r="Q17" s="11"/>
    </row>
    <row r="18" spans="3:17" s="49" customFormat="1" ht="18" customHeight="1">
      <c r="C18" s="56" t="s">
        <v>32</v>
      </c>
      <c r="D18" s="219">
        <f>L14</f>
        <v>0</v>
      </c>
      <c r="E18" s="219"/>
      <c r="F18" s="53"/>
      <c r="G18" s="54"/>
      <c r="H18" s="55"/>
      <c r="M18" s="68"/>
      <c r="N18" s="68"/>
      <c r="O18" s="68"/>
      <c r="Q18" s="11"/>
    </row>
    <row r="19" spans="3:17" s="49" customFormat="1" ht="4.5" customHeight="1">
      <c r="C19" s="213"/>
      <c r="D19" s="213"/>
      <c r="E19" s="213"/>
      <c r="F19" s="53"/>
      <c r="G19" s="54"/>
      <c r="H19" s="55"/>
      <c r="M19" s="68"/>
      <c r="N19" s="68"/>
      <c r="O19" s="68"/>
      <c r="Q19" s="11"/>
    </row>
    <row r="20" spans="3:17" s="49" customFormat="1" ht="18" customHeight="1">
      <c r="C20" s="56" t="s">
        <v>33</v>
      </c>
      <c r="D20" s="212">
        <f>IF(D17="erreur","erreur",IF(D17=0,0,D18/D17))</f>
        <v>0</v>
      </c>
      <c r="E20" s="212"/>
      <c r="F20" s="53"/>
      <c r="G20" s="54"/>
      <c r="H20" s="55"/>
      <c r="M20" s="68"/>
      <c r="N20" s="68"/>
      <c r="O20" s="68"/>
      <c r="Q20" s="11"/>
    </row>
    <row r="21" spans="3:17" s="49" customFormat="1" ht="4.5" customHeight="1">
      <c r="C21" s="74"/>
      <c r="D21" s="222"/>
      <c r="E21" s="222"/>
      <c r="G21" s="50"/>
      <c r="M21" s="68"/>
      <c r="N21" s="68"/>
      <c r="O21" s="68"/>
      <c r="Q21" s="68"/>
    </row>
    <row r="22" spans="3:17" s="49" customFormat="1" ht="19.5" customHeight="1">
      <c r="C22" s="121" t="s">
        <v>34</v>
      </c>
      <c r="D22" s="214">
        <f>IF(D17="erreur","erreur",IF(P14=0,0,O14/P14))</f>
        <v>0</v>
      </c>
      <c r="E22" s="214"/>
      <c r="G22" s="50"/>
      <c r="M22" s="68"/>
      <c r="N22" s="68"/>
      <c r="O22" s="68"/>
      <c r="Q22" s="68"/>
    </row>
    <row r="35" ht="12.75">
      <c r="C35" s="123"/>
    </row>
  </sheetData>
  <sheetProtection sheet="1" scenarios="1"/>
  <mergeCells count="9">
    <mergeCell ref="D20:E20"/>
    <mergeCell ref="D21:E21"/>
    <mergeCell ref="D22:E22"/>
    <mergeCell ref="C3:F3"/>
    <mergeCell ref="C15:E15"/>
    <mergeCell ref="D16:E16"/>
    <mergeCell ref="D17:E17"/>
    <mergeCell ref="D18:E18"/>
    <mergeCell ref="C19:E19"/>
  </mergeCells>
  <conditionalFormatting sqref="D17:E17">
    <cfRule type="cellIs" priority="7" dxfId="0" operator="lessThan" stopIfTrue="1">
      <formula>$D$16*0.75</formula>
    </cfRule>
  </conditionalFormatting>
  <conditionalFormatting sqref="D22:E22">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9 B11:B13">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600" verticalDpi="600" orientation="landscape" paperSize="9" r:id="rId3"/>
  <headerFooter>
    <oddFooter>&amp;R&amp;A &amp;P/&amp;N</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Feuil5"/>
  <dimension ref="A1:IU42"/>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140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7.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77" t="s">
        <v>6</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3:23" ht="22.5" customHeight="1" thickBot="1">
      <c r="C4" s="78" t="s">
        <v>9</v>
      </c>
      <c r="D4" s="18" t="s">
        <v>10</v>
      </c>
      <c r="E4" s="18" t="s">
        <v>11</v>
      </c>
      <c r="F4" s="79" t="s">
        <v>12</v>
      </c>
      <c r="G4" s="19"/>
      <c r="H4" s="20"/>
      <c r="I4" s="195" t="s">
        <v>103</v>
      </c>
      <c r="J4" s="195" t="s">
        <v>106</v>
      </c>
      <c r="K4" s="195" t="s">
        <v>104</v>
      </c>
      <c r="L4" s="195" t="s">
        <v>105</v>
      </c>
      <c r="M4" s="195" t="s">
        <v>107</v>
      </c>
      <c r="N4" s="195" t="s">
        <v>108</v>
      </c>
      <c r="O4" s="195" t="s">
        <v>109</v>
      </c>
      <c r="P4" s="195" t="s">
        <v>110</v>
      </c>
      <c r="Q4" s="13"/>
      <c r="R4" s="13"/>
      <c r="S4" s="13"/>
      <c r="T4" s="13"/>
      <c r="U4" s="13"/>
      <c r="V4" s="13"/>
      <c r="W4" s="13"/>
    </row>
    <row r="5" spans="3:16" s="62" customFormat="1" ht="15" customHeight="1">
      <c r="C5" s="173" t="s">
        <v>75</v>
      </c>
      <c r="D5" s="59"/>
      <c r="E5" s="35"/>
      <c r="F5" s="31"/>
      <c r="G5" s="61"/>
      <c r="H5" s="61"/>
      <c r="I5" s="196"/>
      <c r="J5" s="196"/>
      <c r="K5" s="196"/>
      <c r="L5" s="196"/>
      <c r="M5" s="197"/>
      <c r="N5" s="197"/>
      <c r="O5" s="197"/>
      <c r="P5" s="197"/>
    </row>
    <row r="6" spans="1:255" ht="30" customHeight="1">
      <c r="A6" s="42">
        <f>'Marchés publics'!A13+1</f>
        <v>116</v>
      </c>
      <c r="B6" s="24">
        <f aca="true" t="shared" si="0" ref="B6:B12">IF(AND(K6=1,L6=1),0,IF(K6=1,1,IF(L6=1,O6+1,0)))</f>
        <v>0</v>
      </c>
      <c r="C6" s="88" t="s">
        <v>76</v>
      </c>
      <c r="D6" s="80"/>
      <c r="E6" s="81"/>
      <c r="F6" s="187"/>
      <c r="G6" s="82" t="str">
        <f>IF(K6+L6=2,"Attention : vous ne pouvez donner qu'une seule réponse à la fois !","  ")</f>
        <v>  </v>
      </c>
      <c r="H6"/>
      <c r="I6" s="185" t="b">
        <v>0</v>
      </c>
      <c r="J6" s="185" t="b">
        <v>0</v>
      </c>
      <c r="K6" s="197">
        <f aca="true" t="shared" si="1" ref="K6:L11">IF(I6=TRUE,1,0)</f>
        <v>0</v>
      </c>
      <c r="L6" s="197">
        <f t="shared" si="1"/>
        <v>0</v>
      </c>
      <c r="M6" s="197">
        <v>1</v>
      </c>
      <c r="N6" s="197">
        <f>M6*K6</f>
        <v>0</v>
      </c>
      <c r="O6" s="197">
        <f>L6*M6</f>
        <v>0</v>
      </c>
      <c r="P6" s="197">
        <f>SUM(N6:O6)</f>
        <v>0</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30" customHeight="1">
      <c r="A7" s="45">
        <f aca="true" t="shared" si="2" ref="A7:A12">A6+1</f>
        <v>117</v>
      </c>
      <c r="B7" s="24">
        <f t="shared" si="0"/>
        <v>0</v>
      </c>
      <c r="C7" s="164" t="s">
        <v>77</v>
      </c>
      <c r="D7" s="80"/>
      <c r="E7" s="81"/>
      <c r="F7" s="187"/>
      <c r="G7" s="82" t="str">
        <f aca="true" t="shared" si="3" ref="G7:G16">IF(K7+L7=2,"Attention : vous ne pouvez donner qu'une seule réponse à la fois !","  ")</f>
        <v>  </v>
      </c>
      <c r="H7"/>
      <c r="I7" s="185" t="b">
        <v>0</v>
      </c>
      <c r="J7" s="185" t="b">
        <v>0</v>
      </c>
      <c r="K7" s="197">
        <f t="shared" si="1"/>
        <v>0</v>
      </c>
      <c r="L7" s="197">
        <f t="shared" si="1"/>
        <v>0</v>
      </c>
      <c r="M7" s="197">
        <v>3</v>
      </c>
      <c r="N7" s="197">
        <f aca="true" t="shared" si="4" ref="N7:N33">M7*K7</f>
        <v>0</v>
      </c>
      <c r="O7" s="197">
        <f aca="true" t="shared" si="5" ref="O7:O33">L7*M7</f>
        <v>0</v>
      </c>
      <c r="P7" s="197">
        <f aca="true" t="shared" si="6" ref="P7:P33">SUM(N7:O7)</f>
        <v>0</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30" customHeight="1">
      <c r="A8" s="45">
        <f t="shared" si="2"/>
        <v>118</v>
      </c>
      <c r="B8" s="24">
        <f t="shared" si="0"/>
        <v>0</v>
      </c>
      <c r="C8" s="164" t="s">
        <v>78</v>
      </c>
      <c r="D8" s="80"/>
      <c r="E8" s="81"/>
      <c r="F8" s="187"/>
      <c r="G8" s="82" t="str">
        <f t="shared" si="3"/>
        <v>  </v>
      </c>
      <c r="H8"/>
      <c r="I8" s="185" t="b">
        <v>0</v>
      </c>
      <c r="J8" s="185" t="b">
        <v>0</v>
      </c>
      <c r="K8" s="197">
        <f t="shared" si="1"/>
        <v>0</v>
      </c>
      <c r="L8" s="197">
        <f t="shared" si="1"/>
        <v>0</v>
      </c>
      <c r="M8" s="197">
        <v>3</v>
      </c>
      <c r="N8" s="197">
        <f t="shared" si="4"/>
        <v>0</v>
      </c>
      <c r="O8" s="197">
        <f t="shared" si="5"/>
        <v>0</v>
      </c>
      <c r="P8" s="197">
        <f t="shared" si="6"/>
        <v>0</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30" customHeight="1">
      <c r="A9" s="91">
        <f t="shared" si="2"/>
        <v>119</v>
      </c>
      <c r="B9" s="24">
        <f t="shared" si="0"/>
        <v>0</v>
      </c>
      <c r="C9" s="165" t="s">
        <v>219</v>
      </c>
      <c r="D9" s="80"/>
      <c r="E9" s="81"/>
      <c r="F9" s="187"/>
      <c r="G9" s="82" t="str">
        <f t="shared" si="3"/>
        <v>  </v>
      </c>
      <c r="H9"/>
      <c r="I9" s="185" t="b">
        <v>0</v>
      </c>
      <c r="J9" s="185" t="b">
        <v>0</v>
      </c>
      <c r="K9" s="197">
        <f t="shared" si="1"/>
        <v>0</v>
      </c>
      <c r="L9" s="197">
        <f t="shared" si="1"/>
        <v>0</v>
      </c>
      <c r="M9" s="197">
        <v>2</v>
      </c>
      <c r="N9" s="197">
        <f t="shared" si="4"/>
        <v>0</v>
      </c>
      <c r="O9" s="197">
        <f t="shared" si="5"/>
        <v>0</v>
      </c>
      <c r="P9" s="197">
        <f t="shared" si="6"/>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30" customHeight="1">
      <c r="A10" s="76">
        <f t="shared" si="2"/>
        <v>120</v>
      </c>
      <c r="B10" s="24">
        <f t="shared" si="0"/>
        <v>0</v>
      </c>
      <c r="C10" s="88" t="s">
        <v>180</v>
      </c>
      <c r="D10" s="80"/>
      <c r="E10" s="81"/>
      <c r="F10" s="187"/>
      <c r="G10" s="82" t="str">
        <f t="shared" si="3"/>
        <v>  </v>
      </c>
      <c r="H10"/>
      <c r="I10" s="185" t="b">
        <v>0</v>
      </c>
      <c r="J10" s="185" t="b">
        <v>0</v>
      </c>
      <c r="K10" s="197">
        <f t="shared" si="1"/>
        <v>0</v>
      </c>
      <c r="L10" s="197">
        <f t="shared" si="1"/>
        <v>0</v>
      </c>
      <c r="M10" s="197">
        <v>1</v>
      </c>
      <c r="N10" s="197">
        <f t="shared" si="4"/>
        <v>0</v>
      </c>
      <c r="O10" s="197">
        <f t="shared" si="5"/>
        <v>0</v>
      </c>
      <c r="P10" s="197">
        <f t="shared" si="6"/>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30" customHeight="1">
      <c r="A11" s="76">
        <f t="shared" si="2"/>
        <v>121</v>
      </c>
      <c r="B11" s="24">
        <f t="shared" si="0"/>
        <v>0</v>
      </c>
      <c r="C11" s="88" t="s">
        <v>79</v>
      </c>
      <c r="D11" s="80"/>
      <c r="E11" s="81"/>
      <c r="F11" s="187"/>
      <c r="G11" s="82" t="str">
        <f t="shared" si="3"/>
        <v>  </v>
      </c>
      <c r="H11"/>
      <c r="I11" s="185" t="b">
        <v>0</v>
      </c>
      <c r="J11" s="185" t="b">
        <v>0</v>
      </c>
      <c r="K11" s="197">
        <f t="shared" si="1"/>
        <v>0</v>
      </c>
      <c r="L11" s="197">
        <f t="shared" si="1"/>
        <v>0</v>
      </c>
      <c r="M11" s="197">
        <v>1</v>
      </c>
      <c r="N11" s="197">
        <f t="shared" si="4"/>
        <v>0</v>
      </c>
      <c r="O11" s="197">
        <f t="shared" si="5"/>
        <v>0</v>
      </c>
      <c r="P11" s="197">
        <f t="shared" si="6"/>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16" s="62" customFormat="1" ht="30" customHeight="1">
      <c r="A12" s="32">
        <f t="shared" si="2"/>
        <v>122</v>
      </c>
      <c r="B12" s="24">
        <f t="shared" si="0"/>
        <v>0</v>
      </c>
      <c r="C12" s="141" t="s">
        <v>100</v>
      </c>
      <c r="D12" s="66"/>
      <c r="E12" s="35"/>
      <c r="F12" s="177"/>
      <c r="G12" s="82" t="str">
        <f t="shared" si="3"/>
        <v>  </v>
      </c>
      <c r="H12" s="27"/>
      <c r="I12" s="185" t="b">
        <v>0</v>
      </c>
      <c r="J12" s="185" t="b">
        <v>0</v>
      </c>
      <c r="K12" s="197">
        <f>IF(I12=TRUE,1,0)</f>
        <v>0</v>
      </c>
      <c r="L12" s="197">
        <f>IF(J12=TRUE,1,0)</f>
        <v>0</v>
      </c>
      <c r="M12" s="197">
        <v>1</v>
      </c>
      <c r="N12" s="197">
        <f t="shared" si="4"/>
        <v>0</v>
      </c>
      <c r="O12" s="197">
        <f t="shared" si="5"/>
        <v>0</v>
      </c>
      <c r="P12" s="197">
        <f t="shared" si="6"/>
        <v>0</v>
      </c>
    </row>
    <row r="13" spans="1:16" s="62" customFormat="1" ht="15" customHeight="1">
      <c r="A13" s="32"/>
      <c r="B13" s="24"/>
      <c r="C13" s="174" t="s">
        <v>183</v>
      </c>
      <c r="D13" s="30"/>
      <c r="E13" s="30"/>
      <c r="F13" s="48"/>
      <c r="G13" s="82"/>
      <c r="H13" s="27"/>
      <c r="I13" s="196"/>
      <c r="J13" s="196"/>
      <c r="K13" s="197"/>
      <c r="L13" s="197"/>
      <c r="M13" s="197"/>
      <c r="N13" s="197"/>
      <c r="O13" s="197"/>
      <c r="P13" s="197"/>
    </row>
    <row r="14" spans="1:16" s="62" customFormat="1" ht="30" customHeight="1">
      <c r="A14" s="34">
        <f>A12+1</f>
        <v>123</v>
      </c>
      <c r="B14" s="24">
        <f>IF(AND(K14=1,L14=1),0,IF(K14=1,1,IF(L14=1,O14+1,0)))</f>
        <v>0</v>
      </c>
      <c r="C14" s="164" t="s">
        <v>80</v>
      </c>
      <c r="D14" s="35"/>
      <c r="E14" s="35"/>
      <c r="F14" s="179"/>
      <c r="G14" s="82" t="str">
        <f t="shared" si="3"/>
        <v>  </v>
      </c>
      <c r="H14" s="27"/>
      <c r="I14" s="185" t="b">
        <v>0</v>
      </c>
      <c r="J14" s="185" t="b">
        <v>0</v>
      </c>
      <c r="K14" s="197">
        <f aca="true" t="shared" si="7" ref="K14:L16">IF(I14=TRUE,1,0)</f>
        <v>0</v>
      </c>
      <c r="L14" s="197">
        <f t="shared" si="7"/>
        <v>0</v>
      </c>
      <c r="M14" s="197">
        <v>3</v>
      </c>
      <c r="N14" s="197">
        <f t="shared" si="4"/>
        <v>0</v>
      </c>
      <c r="O14" s="197">
        <f t="shared" si="5"/>
        <v>0</v>
      </c>
      <c r="P14" s="197">
        <f t="shared" si="6"/>
        <v>0</v>
      </c>
    </row>
    <row r="15" spans="1:16" s="62" customFormat="1" ht="30" customHeight="1">
      <c r="A15" s="90">
        <f>A14+1</f>
        <v>124</v>
      </c>
      <c r="B15" s="24">
        <f>IF(AND(K15=1,L15=1),0,IF(K15=1,1,IF(L15=1,O15+1,0)))</f>
        <v>0</v>
      </c>
      <c r="C15" s="165" t="s">
        <v>220</v>
      </c>
      <c r="D15" s="35"/>
      <c r="E15" s="35"/>
      <c r="F15" s="179"/>
      <c r="G15" s="82" t="str">
        <f t="shared" si="3"/>
        <v>  </v>
      </c>
      <c r="H15" s="27"/>
      <c r="I15" s="185" t="b">
        <v>0</v>
      </c>
      <c r="J15" s="185" t="b">
        <v>0</v>
      </c>
      <c r="K15" s="197">
        <f t="shared" si="7"/>
        <v>0</v>
      </c>
      <c r="L15" s="197">
        <f t="shared" si="7"/>
        <v>0</v>
      </c>
      <c r="M15" s="197">
        <v>2</v>
      </c>
      <c r="N15" s="197">
        <f t="shared" si="4"/>
        <v>0</v>
      </c>
      <c r="O15" s="197">
        <f t="shared" si="5"/>
        <v>0</v>
      </c>
      <c r="P15" s="197">
        <f t="shared" si="6"/>
        <v>0</v>
      </c>
    </row>
    <row r="16" spans="1:16" s="62" customFormat="1" ht="30" customHeight="1">
      <c r="A16" s="32">
        <f>A15+1</f>
        <v>125</v>
      </c>
      <c r="B16" s="24">
        <f>IF(AND(K16=1,L16=1),0,IF(K16=1,1,IF(L16=1,O16+1,0)))</f>
        <v>0</v>
      </c>
      <c r="C16" s="166" t="s">
        <v>81</v>
      </c>
      <c r="D16" s="89"/>
      <c r="E16" s="89"/>
      <c r="F16" s="180"/>
      <c r="G16" s="82" t="str">
        <f t="shared" si="3"/>
        <v>  </v>
      </c>
      <c r="H16" s="27"/>
      <c r="I16" s="185" t="b">
        <v>0</v>
      </c>
      <c r="J16" s="185" t="b">
        <v>0</v>
      </c>
      <c r="K16" s="197">
        <f t="shared" si="7"/>
        <v>0</v>
      </c>
      <c r="L16" s="197">
        <f t="shared" si="7"/>
        <v>0</v>
      </c>
      <c r="M16" s="197">
        <v>1</v>
      </c>
      <c r="N16" s="197">
        <f t="shared" si="4"/>
        <v>0</v>
      </c>
      <c r="O16" s="197">
        <f t="shared" si="5"/>
        <v>0</v>
      </c>
      <c r="P16" s="197">
        <f t="shared" si="6"/>
        <v>0</v>
      </c>
    </row>
    <row r="17" spans="1:16" s="62" customFormat="1" ht="15" customHeight="1">
      <c r="A17" s="32"/>
      <c r="B17" s="24"/>
      <c r="C17" s="175" t="str">
        <f>IF(J17=0,"Bourses nationales (lycée)","Bourses nationales (lycée) ")</f>
        <v>Bourses nationales (lycée) </v>
      </c>
      <c r="D17" s="30"/>
      <c r="E17" s="30"/>
      <c r="F17" s="86">
        <f>IF(J17=0,IF(SUM(K18:L25),"Activez l'option lycée ou décochez vos réponses",""),"")</f>
      </c>
      <c r="G17" s="83"/>
      <c r="H17" s="27"/>
      <c r="I17" s="185">
        <v>1</v>
      </c>
      <c r="J17" s="197">
        <f>IF(I17=1,1,0)</f>
        <v>1</v>
      </c>
      <c r="K17" s="197"/>
      <c r="L17" s="197"/>
      <c r="M17" s="197"/>
      <c r="N17" s="197"/>
      <c r="O17" s="197"/>
      <c r="P17" s="197"/>
    </row>
    <row r="18" spans="1:16" s="62" customFormat="1" ht="30" customHeight="1">
      <c r="A18" s="32">
        <f>IF(AND(J17=1,J26=0),A16+1,0)</f>
        <v>126</v>
      </c>
      <c r="B18" s="24">
        <f>IF($J$17=1,IF(AND(K18=1,L18=1),0,IF(K18=1,1,IF(L18=1,O18+1,0))),0)</f>
        <v>0</v>
      </c>
      <c r="C18" s="37" t="str">
        <f>IF(J17=0,"Les familles sont-elles informées de leurs droits à bourses et des justificatifs à produire pour la demande ?","Les familles sont-elles informées de leurs droits à bourses et des justificatifs à produire pour la demande ? ")</f>
        <v>Les familles sont-elles informées de leurs droits à bourses et des justificatifs à produire pour la demande ? </v>
      </c>
      <c r="D18" s="35"/>
      <c r="E18" s="35"/>
      <c r="F18" s="177"/>
      <c r="G18" s="83">
        <f>IF(K18+L18&gt;0,IF(K18+L18=2,"Attention : vous ne pouvez donner qu'une seule réponse à la fois !",IF($J$17=0,"L'option lycée n'étant pas activée, votre réponse n'est pas comptabilisée","")),"")</f>
      </c>
      <c r="H18" s="27"/>
      <c r="I18" s="185" t="b">
        <v>0</v>
      </c>
      <c r="J18" s="185" t="b">
        <v>0</v>
      </c>
      <c r="K18" s="197">
        <f aca="true" t="shared" si="8" ref="K18:K25">IF(I18=TRUE,1,0)</f>
        <v>0</v>
      </c>
      <c r="L18" s="197">
        <f aca="true" t="shared" si="9" ref="L18:L33">IF(J18=TRUE,1,0)</f>
        <v>0</v>
      </c>
      <c r="M18" s="197">
        <v>1</v>
      </c>
      <c r="N18" s="197">
        <f t="shared" si="4"/>
        <v>0</v>
      </c>
      <c r="O18" s="197">
        <f t="shared" si="5"/>
        <v>0</v>
      </c>
      <c r="P18" s="197">
        <f t="shared" si="6"/>
        <v>0</v>
      </c>
    </row>
    <row r="19" spans="1:16" s="62" customFormat="1" ht="30" customHeight="1">
      <c r="A19" s="32">
        <f>IF(A18&gt;0,A18+1,0)</f>
        <v>127</v>
      </c>
      <c r="B19" s="24">
        <f aca="true" t="shared" si="10" ref="B19:B25">IF($J$17=1,IF(AND(K19=1,L19=1),0,IF(K19=1,1,IF(L19=1,O19+1,0))),0)</f>
        <v>0</v>
      </c>
      <c r="C19" s="37" t="str">
        <f>IF(J17=0,"La complétude des dossiers de demande de bourse est-elle vérifiée par l'établissement avant l'envoi aux services académiques pour instruction ?","La complétude des dossiers de demande de bourse est-elle vérifiée par l'établissement avant l'envoi aux services académiques pour instruction ? ")</f>
        <v>La complétude des dossiers de demande de bourse est-elle vérifiée par l'établissement avant l'envoi aux services académiques pour instruction ? </v>
      </c>
      <c r="D19" s="35"/>
      <c r="E19" s="35"/>
      <c r="F19" s="177"/>
      <c r="G19" s="83">
        <f aca="true" t="shared" si="11" ref="G19:G25">IF(K19+L19&gt;0,IF(K19+L19=2,"Attention : vous ne pouvez donner qu'une seule réponse à la fois !",IF($J$17=0,"L'option lycée n'étant pas activée, votre réponse n'est pas comptabilisée","")),"")</f>
      </c>
      <c r="H19" s="27"/>
      <c r="I19" s="185" t="b">
        <v>0</v>
      </c>
      <c r="J19" s="185" t="b">
        <v>0</v>
      </c>
      <c r="K19" s="197">
        <f t="shared" si="8"/>
        <v>0</v>
      </c>
      <c r="L19" s="197">
        <f t="shared" si="9"/>
        <v>0</v>
      </c>
      <c r="M19" s="197">
        <v>1</v>
      </c>
      <c r="N19" s="197">
        <f t="shared" si="4"/>
        <v>0</v>
      </c>
      <c r="O19" s="197">
        <f t="shared" si="5"/>
        <v>0</v>
      </c>
      <c r="P19" s="197">
        <f t="shared" si="6"/>
        <v>0</v>
      </c>
    </row>
    <row r="20" spans="1:16" s="62" customFormat="1" ht="30" customHeight="1">
      <c r="A20" s="34">
        <f aca="true" t="shared" si="12" ref="A20:A25">IF(A19&gt;0,A19+1,0)</f>
        <v>128</v>
      </c>
      <c r="B20" s="24">
        <f t="shared" si="10"/>
        <v>0</v>
      </c>
      <c r="C20" s="75" t="str">
        <f>IF(J17=0,"L'établissement a-t-il les éléments nécessaires à la liquidation de la bourse (notification, responsable financier, coordonnées bancaires) ?","L'établissement a-t-il les éléments nécessaires à la liquidation de la bourse (notification, responsable financier, coordonnées bancaires) ? ")</f>
        <v>L'établissement a-t-il les éléments nécessaires à la liquidation de la bourse (notification, responsable financier, coordonnées bancaires) ? </v>
      </c>
      <c r="D20" s="35"/>
      <c r="E20" s="35"/>
      <c r="F20" s="177"/>
      <c r="G20" s="83">
        <f t="shared" si="11"/>
      </c>
      <c r="H20" s="27"/>
      <c r="I20" s="185" t="b">
        <v>0</v>
      </c>
      <c r="J20" s="185" t="b">
        <v>0</v>
      </c>
      <c r="K20" s="197">
        <f t="shared" si="8"/>
        <v>0</v>
      </c>
      <c r="L20" s="197">
        <f t="shared" si="9"/>
        <v>0</v>
      </c>
      <c r="M20" s="197">
        <v>3</v>
      </c>
      <c r="N20" s="197">
        <f t="shared" si="4"/>
        <v>0</v>
      </c>
      <c r="O20" s="197">
        <f t="shared" si="5"/>
        <v>0</v>
      </c>
      <c r="P20" s="197">
        <f t="shared" si="6"/>
        <v>0</v>
      </c>
    </row>
    <row r="21" spans="1:16" ht="30" customHeight="1">
      <c r="A21" s="32">
        <f t="shared" si="12"/>
        <v>129</v>
      </c>
      <c r="B21" s="24">
        <f t="shared" si="10"/>
        <v>0</v>
      </c>
      <c r="C21" s="138" t="str">
        <f>IF(J17=0,"La liquidation des bourses fait-elle l'objet d'un demande d'avance au service du rectorat ?","La liquidation des bourses fait-elle l'objet d'un demande d'avance au service du rectorat ? ")</f>
        <v>La liquidation des bourses fait-elle l'objet d'un demande d'avance au service du rectorat ? </v>
      </c>
      <c r="D21" s="84"/>
      <c r="E21" s="84"/>
      <c r="F21" s="177"/>
      <c r="G21" s="83">
        <f t="shared" si="11"/>
      </c>
      <c r="I21" s="185" t="b">
        <v>0</v>
      </c>
      <c r="J21" s="185" t="b">
        <v>0</v>
      </c>
      <c r="K21" s="197">
        <f t="shared" si="8"/>
        <v>0</v>
      </c>
      <c r="L21" s="197">
        <f t="shared" si="9"/>
        <v>0</v>
      </c>
      <c r="M21" s="197">
        <v>1</v>
      </c>
      <c r="N21" s="197">
        <f t="shared" si="4"/>
        <v>0</v>
      </c>
      <c r="O21" s="197">
        <f t="shared" si="5"/>
        <v>0</v>
      </c>
      <c r="P21" s="197">
        <f t="shared" si="6"/>
        <v>0</v>
      </c>
    </row>
    <row r="22" spans="1:16" ht="30" customHeight="1">
      <c r="A22" s="32">
        <f t="shared" si="12"/>
        <v>130</v>
      </c>
      <c r="B22" s="24">
        <f t="shared" si="10"/>
        <v>0</v>
      </c>
      <c r="C22" s="138" t="str">
        <f>IF(J17=0,"L'établissement dispose-t-il des éléments justifiant le paiement de la bourse aux élèves majeurs ?","L'établissement dispose-t-il des éléments justifiant le paiement de la bourse aux élèves majeurs ? ")</f>
        <v>L'établissement dispose-t-il des éléments justifiant le paiement de la bourse aux élèves majeurs ? </v>
      </c>
      <c r="D22" s="84"/>
      <c r="E22" s="84"/>
      <c r="F22" s="177"/>
      <c r="G22" s="83">
        <f t="shared" si="11"/>
      </c>
      <c r="I22" s="185" t="b">
        <v>0</v>
      </c>
      <c r="J22" s="185" t="b">
        <v>0</v>
      </c>
      <c r="K22" s="197">
        <f t="shared" si="8"/>
        <v>0</v>
      </c>
      <c r="L22" s="197">
        <f t="shared" si="9"/>
        <v>0</v>
      </c>
      <c r="M22" s="197">
        <v>1</v>
      </c>
      <c r="N22" s="197">
        <f t="shared" si="4"/>
        <v>0</v>
      </c>
      <c r="O22" s="197">
        <f t="shared" si="5"/>
        <v>0</v>
      </c>
      <c r="P22" s="197">
        <f t="shared" si="6"/>
        <v>0</v>
      </c>
    </row>
    <row r="23" spans="1:16" ht="30" customHeight="1">
      <c r="A23" s="32">
        <f t="shared" si="12"/>
        <v>131</v>
      </c>
      <c r="B23" s="24">
        <f t="shared" si="10"/>
        <v>0</v>
      </c>
      <c r="C23" s="138" t="str">
        <f>IF(J17=0,"L'établissement a-t-il l'autorisation du responsable financier pour verser la bourse aux mineurs de plus de 16 ans ?","L'établissement a-t-il l'autorisation du responsable financier pour verser la bourse aux mineurs de plus de 16 ans ? ")</f>
        <v>L'établissement a-t-il l'autorisation du responsable financier pour verser la bourse aux mineurs de plus de 16 ans ? </v>
      </c>
      <c r="D23" s="84"/>
      <c r="E23" s="84"/>
      <c r="F23" s="177"/>
      <c r="G23" s="83">
        <f t="shared" si="11"/>
      </c>
      <c r="I23" s="185" t="b">
        <v>0</v>
      </c>
      <c r="J23" s="185" t="b">
        <v>0</v>
      </c>
      <c r="K23" s="197">
        <f t="shared" si="8"/>
        <v>0</v>
      </c>
      <c r="L23" s="197">
        <f t="shared" si="9"/>
        <v>0</v>
      </c>
      <c r="M23" s="197">
        <v>1</v>
      </c>
      <c r="N23" s="197">
        <f t="shared" si="4"/>
        <v>0</v>
      </c>
      <c r="O23" s="197">
        <f t="shared" si="5"/>
        <v>0</v>
      </c>
      <c r="P23" s="197">
        <f t="shared" si="6"/>
        <v>0</v>
      </c>
    </row>
    <row r="24" spans="1:16" ht="30" customHeight="1">
      <c r="A24" s="34">
        <f t="shared" si="12"/>
        <v>132</v>
      </c>
      <c r="B24" s="24">
        <f t="shared" si="10"/>
        <v>0</v>
      </c>
      <c r="C24" s="140" t="str">
        <f>IF(J17=0,"Les justificatifs et autorisations sont-ils transmis à l'agent comptable ?","Les justificatifs et autorisations sont-ils transmis à l'agent comptable ? ")</f>
        <v>Les justificatifs et autorisations sont-ils transmis à l'agent comptable ? </v>
      </c>
      <c r="D24" s="84"/>
      <c r="E24" s="84"/>
      <c r="F24" s="177"/>
      <c r="G24" s="83">
        <f t="shared" si="11"/>
      </c>
      <c r="I24" s="185" t="b">
        <v>0</v>
      </c>
      <c r="J24" s="185" t="b">
        <v>0</v>
      </c>
      <c r="K24" s="197">
        <f t="shared" si="8"/>
        <v>0</v>
      </c>
      <c r="L24" s="197">
        <f t="shared" si="9"/>
        <v>0</v>
      </c>
      <c r="M24" s="197">
        <v>3</v>
      </c>
      <c r="N24" s="197">
        <f t="shared" si="4"/>
        <v>0</v>
      </c>
      <c r="O24" s="197">
        <f t="shared" si="5"/>
        <v>0</v>
      </c>
      <c r="P24" s="197">
        <f t="shared" si="6"/>
        <v>0</v>
      </c>
    </row>
    <row r="25" spans="1:16" ht="30" customHeight="1">
      <c r="A25" s="34">
        <f t="shared" si="12"/>
        <v>133</v>
      </c>
      <c r="B25" s="24">
        <f t="shared" si="10"/>
        <v>0</v>
      </c>
      <c r="C25" s="159" t="str">
        <f>IF(J17=0,"Les éléments de la liquidation sont-ils transmis à l'agent comptable ?","Les éléments de la liquidation sont-ils transmis à l'agent comptable ? ")</f>
        <v>Les éléments de la liquidation sont-ils transmis à l'agent comptable ? </v>
      </c>
      <c r="D25" s="87"/>
      <c r="E25" s="87"/>
      <c r="F25" s="178"/>
      <c r="G25" s="83">
        <f t="shared" si="11"/>
      </c>
      <c r="I25" s="185" t="b">
        <v>0</v>
      </c>
      <c r="J25" s="185" t="b">
        <v>0</v>
      </c>
      <c r="K25" s="197">
        <f t="shared" si="8"/>
        <v>0</v>
      </c>
      <c r="L25" s="197">
        <f t="shared" si="9"/>
        <v>0</v>
      </c>
      <c r="M25" s="197">
        <v>3</v>
      </c>
      <c r="N25" s="197">
        <f t="shared" si="4"/>
        <v>0</v>
      </c>
      <c r="O25" s="197">
        <f t="shared" si="5"/>
        <v>0</v>
      </c>
      <c r="P25" s="197">
        <f t="shared" si="6"/>
        <v>0</v>
      </c>
    </row>
    <row r="26" spans="2:16" ht="15" customHeight="1">
      <c r="B26" s="24"/>
      <c r="C26" s="176" t="str">
        <f>IF(J26=0,"Bourses nationales (collège)","Bourses nationales (collège) ")</f>
        <v>Bourses nationales (collège)</v>
      </c>
      <c r="D26" s="85"/>
      <c r="E26" s="85"/>
      <c r="F26" s="86">
        <f>IF(J26=0,IF(SUM(K27:L33)&gt;0,"Activez l'option collège ou décochez vos réponses",""),"")</f>
      </c>
      <c r="G26" s="83"/>
      <c r="I26" s="196"/>
      <c r="J26" s="197">
        <f>IF(I17=2,1,0)</f>
        <v>0</v>
      </c>
      <c r="K26" s="197"/>
      <c r="L26" s="197"/>
      <c r="M26" s="197"/>
      <c r="N26" s="197"/>
      <c r="O26" s="197"/>
      <c r="P26" s="197"/>
    </row>
    <row r="27" spans="1:16" ht="30" customHeight="1">
      <c r="A27" s="42">
        <f>IF(AND(J17=0,J26=1),A16+1,0)</f>
        <v>0</v>
      </c>
      <c r="B27" s="24">
        <f>IF($J$26=1,IF(AND(K27=1,L27=1),0,IF(K27=1,1,IF(L27=1,O27+1,0))),0)</f>
        <v>0</v>
      </c>
      <c r="C27" s="37" t="str">
        <f>IF(J26=0,"Les familles sont-elles informées de leurs droits à bourses et des justificatifs à produire pour la demande ?","Les familles sont-elles informées de leurs droits à bourses et des justificatifs à produire pour la demande ? ")</f>
        <v>Les familles sont-elles informées de leurs droits à bourses et des justificatifs à produire pour la demande ?</v>
      </c>
      <c r="D27" s="84"/>
      <c r="E27" s="84"/>
      <c r="F27" s="177"/>
      <c r="G27" s="83">
        <f>IF(K27+L27&gt;0,IF(K27+L27=2,"Attention : vous ne pouvez donner qu'une seule réponse à la fois !",IF($J$26=0,"L'option collège n'étant pas activée, votre réponse n'est pas comptabilisée","")),"")</f>
      </c>
      <c r="I27" s="185" t="b">
        <v>0</v>
      </c>
      <c r="J27" s="185" t="b">
        <v>0</v>
      </c>
      <c r="K27" s="197">
        <f aca="true" t="shared" si="13" ref="K27:K33">IF(I27=TRUE,1,0)</f>
        <v>0</v>
      </c>
      <c r="L27" s="197">
        <f t="shared" si="9"/>
        <v>0</v>
      </c>
      <c r="M27" s="197">
        <v>1</v>
      </c>
      <c r="N27" s="197">
        <f t="shared" si="4"/>
        <v>0</v>
      </c>
      <c r="O27" s="197">
        <f t="shared" si="5"/>
        <v>0</v>
      </c>
      <c r="P27" s="197">
        <f t="shared" si="6"/>
        <v>0</v>
      </c>
    </row>
    <row r="28" spans="1:16" ht="30" customHeight="1">
      <c r="A28" s="32">
        <f aca="true" t="shared" si="14" ref="A28:A33">IF(A27&gt;0,A27+1,0)</f>
        <v>0</v>
      </c>
      <c r="B28" s="24">
        <f aca="true" t="shared" si="15" ref="B28:B33">IF($J$26=1,IF(AND(K28=1,L28=1),0,IF(K28=1,1,IF(L28=1,O28+1,0))),0)</f>
        <v>0</v>
      </c>
      <c r="C28" s="37" t="str">
        <f>IF(J26=0,"La complétude des dossiers de demande de bourse est-elle vérifiée par l'établissement avant la saisie sur SIECLE Bourses ?","La complétude des dossiers de demande de bourse est-elle vérifiée par l'établissement avant la saisie sur SIECLE Bourses ? ")</f>
        <v>La complétude des dossiers de demande de bourse est-elle vérifiée par l'établissement avant la saisie sur SIECLE Bourses ?</v>
      </c>
      <c r="D28" s="84"/>
      <c r="E28" s="84"/>
      <c r="F28" s="177"/>
      <c r="G28" s="83">
        <f aca="true" t="shared" si="16" ref="G28:G33">IF(K28+L28&gt;0,IF(K28+L28=2,"Attention : vous ne pouvez donner qu'une seule réponse à la fois !",IF($J$26=0,"L'option collège n'étant pas activée, votre réponse n'est pas comptabilisée","")),"")</f>
      </c>
      <c r="I28" s="185" t="b">
        <v>0</v>
      </c>
      <c r="J28" s="185" t="b">
        <v>0</v>
      </c>
      <c r="K28" s="197">
        <f t="shared" si="13"/>
        <v>0</v>
      </c>
      <c r="L28" s="197">
        <f t="shared" si="9"/>
        <v>0</v>
      </c>
      <c r="M28" s="197">
        <v>1</v>
      </c>
      <c r="N28" s="197">
        <f t="shared" si="4"/>
        <v>0</v>
      </c>
      <c r="O28" s="197">
        <f t="shared" si="5"/>
        <v>0</v>
      </c>
      <c r="P28" s="197">
        <f t="shared" si="6"/>
        <v>0</v>
      </c>
    </row>
    <row r="29" spans="1:16" ht="30" customHeight="1">
      <c r="A29" s="32">
        <f t="shared" si="14"/>
        <v>0</v>
      </c>
      <c r="B29" s="24">
        <f t="shared" si="15"/>
        <v>0</v>
      </c>
      <c r="C29" s="138" t="str">
        <f>IF(J26=0,"Existe-t-il un contrôle des données saisies ?","Existe-t-il un contrôle des données saisies ? ")</f>
        <v>Existe-t-il un contrôle des données saisies ?</v>
      </c>
      <c r="D29" s="84"/>
      <c r="E29" s="84"/>
      <c r="F29" s="177"/>
      <c r="G29" s="83">
        <f t="shared" si="16"/>
      </c>
      <c r="I29" s="185" t="b">
        <v>0</v>
      </c>
      <c r="J29" s="185" t="b">
        <v>0</v>
      </c>
      <c r="K29" s="197">
        <f t="shared" si="13"/>
        <v>0</v>
      </c>
      <c r="L29" s="197">
        <f t="shared" si="9"/>
        <v>0</v>
      </c>
      <c r="M29" s="197">
        <v>1</v>
      </c>
      <c r="N29" s="197">
        <f t="shared" si="4"/>
        <v>0</v>
      </c>
      <c r="O29" s="197">
        <f t="shared" si="5"/>
        <v>0</v>
      </c>
      <c r="P29" s="197">
        <f t="shared" si="6"/>
        <v>0</v>
      </c>
    </row>
    <row r="30" spans="1:16" ht="30" customHeight="1">
      <c r="A30" s="90">
        <f t="shared" si="14"/>
        <v>0</v>
      </c>
      <c r="B30" s="24">
        <f t="shared" si="15"/>
        <v>0</v>
      </c>
      <c r="C30" s="139" t="str">
        <f>IF(J26=0,"Les notifications de bourses sont-elles transmises aux familles ?","Les notifications de bourses sont-elles transmises aux familles ? ")</f>
        <v>Les notifications de bourses sont-elles transmises aux familles ?</v>
      </c>
      <c r="D30" s="84"/>
      <c r="E30" s="84"/>
      <c r="F30" s="177"/>
      <c r="G30" s="83">
        <f t="shared" si="16"/>
      </c>
      <c r="I30" s="185" t="b">
        <v>0</v>
      </c>
      <c r="J30" s="185" t="b">
        <v>0</v>
      </c>
      <c r="K30" s="197">
        <f t="shared" si="13"/>
        <v>0</v>
      </c>
      <c r="L30" s="197">
        <f t="shared" si="9"/>
        <v>0</v>
      </c>
      <c r="M30" s="197">
        <v>2</v>
      </c>
      <c r="N30" s="197">
        <f t="shared" si="4"/>
        <v>0</v>
      </c>
      <c r="O30" s="197">
        <f t="shared" si="5"/>
        <v>0</v>
      </c>
      <c r="P30" s="197">
        <f t="shared" si="6"/>
        <v>0</v>
      </c>
    </row>
    <row r="31" spans="1:16" ht="30" customHeight="1">
      <c r="A31" s="34">
        <f t="shared" si="14"/>
        <v>0</v>
      </c>
      <c r="B31" s="24">
        <f t="shared" si="15"/>
        <v>0</v>
      </c>
      <c r="C31" s="140" t="str">
        <f>IF(J26=0,"Les rejets sont-ils notifiés et motivés ?","Les rejets sont-ils notifiés et motivés ? ")</f>
        <v>Les rejets sont-ils notifiés et motivés ?</v>
      </c>
      <c r="D31" s="84"/>
      <c r="E31" s="84"/>
      <c r="F31" s="177"/>
      <c r="G31" s="83">
        <f t="shared" si="16"/>
      </c>
      <c r="I31" s="185" t="b">
        <v>0</v>
      </c>
      <c r="J31" s="185" t="b">
        <v>0</v>
      </c>
      <c r="K31" s="197">
        <f t="shared" si="13"/>
        <v>0</v>
      </c>
      <c r="L31" s="197">
        <f t="shared" si="9"/>
        <v>0</v>
      </c>
      <c r="M31" s="197">
        <v>3</v>
      </c>
      <c r="N31" s="197">
        <f t="shared" si="4"/>
        <v>0</v>
      </c>
      <c r="O31" s="197">
        <f t="shared" si="5"/>
        <v>0</v>
      </c>
      <c r="P31" s="197">
        <f t="shared" si="6"/>
        <v>0</v>
      </c>
    </row>
    <row r="32" spans="1:16" ht="30" customHeight="1">
      <c r="A32" s="32">
        <f t="shared" si="14"/>
        <v>0</v>
      </c>
      <c r="B32" s="24">
        <f t="shared" si="15"/>
        <v>0</v>
      </c>
      <c r="C32" s="138" t="str">
        <f>IF(J26=0,"La liquidation des bourses fait-elle l'objet d'un demande d'avance au service du rectorat ?","La liquidation des bourses fait-elle l'objet d'un demande d'avance au service du rectorat ? ")</f>
        <v>La liquidation des bourses fait-elle l'objet d'un demande d'avance au service du rectorat ?</v>
      </c>
      <c r="D32" s="84"/>
      <c r="E32" s="84"/>
      <c r="F32" s="177"/>
      <c r="G32" s="83">
        <f t="shared" si="16"/>
      </c>
      <c r="I32" s="185" t="b">
        <v>0</v>
      </c>
      <c r="J32" s="185" t="b">
        <v>0</v>
      </c>
      <c r="K32" s="197">
        <f t="shared" si="13"/>
        <v>0</v>
      </c>
      <c r="L32" s="197">
        <f t="shared" si="9"/>
        <v>0</v>
      </c>
      <c r="M32" s="197">
        <v>1</v>
      </c>
      <c r="N32" s="197">
        <f t="shared" si="4"/>
        <v>0</v>
      </c>
      <c r="O32" s="197">
        <f t="shared" si="5"/>
        <v>0</v>
      </c>
      <c r="P32" s="197">
        <f t="shared" si="6"/>
        <v>0</v>
      </c>
    </row>
    <row r="33" spans="1:16" ht="30" customHeight="1">
      <c r="A33" s="34">
        <f t="shared" si="14"/>
        <v>0</v>
      </c>
      <c r="B33" s="24">
        <f t="shared" si="15"/>
        <v>0</v>
      </c>
      <c r="C33" s="159" t="str">
        <f>IF(J26=0,"Les éléments de la liquidation sont-ils transmis à l'agent comptable ?","Les éléments de la liquidation sont-ils transmis à l'agent comptable ? ")</f>
        <v>Les éléments de la liquidation sont-ils transmis à l'agent comptable ?</v>
      </c>
      <c r="D33" s="87"/>
      <c r="E33" s="87"/>
      <c r="F33" s="178"/>
      <c r="G33" s="83">
        <f t="shared" si="16"/>
      </c>
      <c r="I33" s="185" t="b">
        <v>0</v>
      </c>
      <c r="J33" s="185" t="b">
        <v>0</v>
      </c>
      <c r="K33" s="197">
        <f t="shared" si="13"/>
        <v>0</v>
      </c>
      <c r="L33" s="197">
        <f t="shared" si="9"/>
        <v>0</v>
      </c>
      <c r="M33" s="197">
        <v>3</v>
      </c>
      <c r="N33" s="197">
        <f t="shared" si="4"/>
        <v>0</v>
      </c>
      <c r="O33" s="197">
        <f t="shared" si="5"/>
        <v>0</v>
      </c>
      <c r="P33" s="197">
        <f t="shared" si="6"/>
        <v>0</v>
      </c>
    </row>
    <row r="34" spans="3:16" ht="30" customHeight="1" thickBot="1">
      <c r="C34" s="62"/>
      <c r="J34" s="68">
        <f>IF(AND(J17=1,J26=0),COUNTA(K6:K25),IF(AND(J17=0,J26=1),COUNTA(K6:K16)+COUNTA(K27:K33),0))</f>
        <v>18</v>
      </c>
      <c r="K34" s="68">
        <f>IF(AND(J17=1,J26=0),SUM(K6:K25),IF(AND(J17=0,J26=1),SUM(K6:K16)+SUM(K27:K33),0))</f>
        <v>0</v>
      </c>
      <c r="L34" s="68">
        <f>IF(AND($J$17=1,$J$26=0),SUM(L6:L25),IF(AND($J$17=0,$J$26=1),SUM(L6:L16)+SUM(L27:L33),0))</f>
        <v>0</v>
      </c>
      <c r="M34" s="68">
        <f>IF(AND($J$17=1,$J$26=0),SUM(M6:M25),IF(AND($J$17=0,$J$26=1),SUM(M6:M16)+SUM(M27:M33),0))</f>
        <v>32</v>
      </c>
      <c r="N34" s="68">
        <f>IF(AND($J$17=1,$J$26=0),SUM(N6:N25),IF(AND($J$17=0,$J$26=1),SUM(N6:N16)+SUM(N27:N33),0))</f>
        <v>0</v>
      </c>
      <c r="O34" s="68">
        <f>IF(AND($J$17=1,$J$26=0),SUM(O6:O25),IF(AND($J$17=0,$J$26=1),SUM(O6:O16)+SUM(O27:O33),0))</f>
        <v>0</v>
      </c>
      <c r="P34" s="68">
        <f>IF(AND($J$17=1,$J$26=0),SUM(P6:P25),IF(AND($J$17=0,$J$26=1),SUM(P6:P16)+SUM(P27:P33),0))</f>
        <v>0</v>
      </c>
    </row>
    <row r="35" spans="3:16" s="49" customFormat="1" ht="21" customHeight="1" thickBot="1">
      <c r="C35" s="225" t="s">
        <v>230</v>
      </c>
      <c r="D35" s="226"/>
      <c r="E35" s="226"/>
      <c r="G35" s="50"/>
      <c r="M35" s="68"/>
      <c r="N35" s="68"/>
      <c r="O35" s="68"/>
      <c r="P35" s="68"/>
    </row>
    <row r="36" spans="3:16" s="49" customFormat="1" ht="18" customHeight="1">
      <c r="C36" s="51" t="s">
        <v>30</v>
      </c>
      <c r="D36" s="217">
        <f>J34</f>
        <v>18</v>
      </c>
      <c r="E36" s="217"/>
      <c r="G36" s="50"/>
      <c r="M36" s="68"/>
      <c r="N36" s="68"/>
      <c r="O36" s="68"/>
      <c r="P36" s="68"/>
    </row>
    <row r="37" spans="3:16" s="49" customFormat="1" ht="18" customHeight="1">
      <c r="C37" s="52" t="s">
        <v>31</v>
      </c>
      <c r="D37" s="224">
        <f>IF(SUM(K34:L34)&gt;J34,"erreur",SUM(K34:L34))</f>
        <v>0</v>
      </c>
      <c r="E37" s="224"/>
      <c r="F37" s="53"/>
      <c r="G37" s="54"/>
      <c r="H37" s="55"/>
      <c r="M37" s="68"/>
      <c r="N37" s="68"/>
      <c r="O37" s="68"/>
      <c r="P37" s="68"/>
    </row>
    <row r="38" spans="3:16" s="49" customFormat="1" ht="18" customHeight="1">
      <c r="C38" s="56" t="s">
        <v>32</v>
      </c>
      <c r="D38" s="219">
        <f>L34</f>
        <v>0</v>
      </c>
      <c r="E38" s="219"/>
      <c r="F38" s="53"/>
      <c r="G38" s="54"/>
      <c r="H38" s="55"/>
      <c r="M38" s="68"/>
      <c r="N38" s="68"/>
      <c r="O38" s="68"/>
      <c r="P38" s="68"/>
    </row>
    <row r="39" spans="3:16" s="49" customFormat="1" ht="4.5" customHeight="1">
      <c r="C39" s="213"/>
      <c r="D39" s="213"/>
      <c r="E39" s="213"/>
      <c r="F39" s="53"/>
      <c r="G39" s="54"/>
      <c r="H39" s="55"/>
      <c r="M39" s="68"/>
      <c r="N39" s="68"/>
      <c r="O39" s="68"/>
      <c r="P39" s="68"/>
    </row>
    <row r="40" spans="3:16" s="49" customFormat="1" ht="18" customHeight="1">
      <c r="C40" s="56" t="s">
        <v>33</v>
      </c>
      <c r="D40" s="212">
        <f>IF(D37="erreur","erreur",IF(D37=0,0,D38/D37))</f>
        <v>0</v>
      </c>
      <c r="E40" s="212"/>
      <c r="F40" s="53"/>
      <c r="G40" s="54"/>
      <c r="H40" s="55"/>
      <c r="M40" s="68"/>
      <c r="N40" s="68"/>
      <c r="O40" s="68"/>
      <c r="P40" s="68"/>
    </row>
    <row r="41" spans="3:16" s="49" customFormat="1" ht="4.5" customHeight="1">
      <c r="C41" s="74"/>
      <c r="D41" s="222"/>
      <c r="E41" s="222"/>
      <c r="G41" s="50"/>
      <c r="M41" s="68"/>
      <c r="N41" s="68"/>
      <c r="O41" s="68"/>
      <c r="P41" s="68"/>
    </row>
    <row r="42" spans="3:16" s="49" customFormat="1" ht="19.5" customHeight="1">
      <c r="C42" s="121" t="s">
        <v>34</v>
      </c>
      <c r="D42" s="214">
        <f>IF(D37="erreur","erreur",IF(P34=0,0,O34/P34))</f>
        <v>0</v>
      </c>
      <c r="E42" s="214"/>
      <c r="G42" s="50"/>
      <c r="M42" s="68"/>
      <c r="N42" s="68"/>
      <c r="O42" s="68"/>
      <c r="P42" s="68"/>
    </row>
  </sheetData>
  <sheetProtection sheet="1" scenarios="1"/>
  <mergeCells count="9">
    <mergeCell ref="D40:E40"/>
    <mergeCell ref="D41:E41"/>
    <mergeCell ref="D42:E42"/>
    <mergeCell ref="C3:F3"/>
    <mergeCell ref="C35:E35"/>
    <mergeCell ref="D36:E36"/>
    <mergeCell ref="D37:E37"/>
    <mergeCell ref="D38:E38"/>
    <mergeCell ref="C39:E39"/>
  </mergeCells>
  <conditionalFormatting sqref="D37:E37">
    <cfRule type="cellIs" priority="33" dxfId="0" operator="lessThan" stopIfTrue="1">
      <formula>$D$36*0.75</formula>
    </cfRule>
  </conditionalFormatting>
  <conditionalFormatting sqref="D42:E42">
    <cfRule type="cellIs" priority="27" dxfId="2" operator="lessThan" stopIfTrue="1">
      <formula>0.2</formula>
    </cfRule>
    <cfRule type="cellIs" priority="28" dxfId="1" operator="between" stopIfTrue="1">
      <formula>0.2</formula>
      <formula>0.4999</formula>
    </cfRule>
    <cfRule type="cellIs" priority="29" dxfId="0" operator="greaterThanOrEqual" stopIfTrue="1">
      <formula>0.5</formula>
    </cfRule>
  </conditionalFormatting>
  <conditionalFormatting sqref="B6:B12 B14:B16 B18:B25 B27:B33">
    <cfRule type="cellIs" priority="24" dxfId="2" operator="equal" stopIfTrue="1">
      <formula>1</formula>
    </cfRule>
    <cfRule type="cellIs" priority="25" dxfId="1" operator="equal" stopIfTrue="1">
      <formula>2</formula>
    </cfRule>
    <cfRule type="cellIs" priority="26" dxfId="0" operator="greaterThan" stopIfTrue="1">
      <formula>2</formula>
    </cfRule>
  </conditionalFormatting>
  <conditionalFormatting sqref="A18:A25 A27:A33">
    <cfRule type="cellIs" priority="22" dxfId="14" operator="equal" stopIfTrue="1">
      <formula>0</formula>
    </cfRule>
  </conditionalFormatting>
  <conditionalFormatting sqref="C17">
    <cfRule type="cellIs" priority="21" dxfId="29" operator="equal" stopIfTrue="1">
      <formula>"Bourses nationales (lycée)"</formula>
    </cfRule>
  </conditionalFormatting>
  <conditionalFormatting sqref="C26">
    <cfRule type="cellIs" priority="20" dxfId="29" operator="equal" stopIfTrue="1">
      <formula>"Bourses nationales (collège)"</formula>
    </cfRule>
  </conditionalFormatting>
  <conditionalFormatting sqref="C18">
    <cfRule type="cellIs" priority="15" dxfId="14" operator="equal" stopIfTrue="1">
      <formula>"Les familles sont-elles informées de leurs droits à bourses et des justificatifs à produire pour la demande ?"</formula>
    </cfRule>
  </conditionalFormatting>
  <conditionalFormatting sqref="C19">
    <cfRule type="cellIs" priority="14" dxfId="14" operator="equal" stopIfTrue="1">
      <formula>"La complétude des dossiers de demande de bourse est elle vérifiée par l'établissement avant l'envoi aux services académiques pour instruction ?"</formula>
    </cfRule>
  </conditionalFormatting>
  <conditionalFormatting sqref="C20">
    <cfRule type="cellIs" priority="13" dxfId="14" operator="equal" stopIfTrue="1">
      <formula>"L'établissement a-t-il les éléments nécessaires à la liquidation de la bourse (notification, responsable financier, coordonnées bancaires) ?"</formula>
    </cfRule>
  </conditionalFormatting>
  <conditionalFormatting sqref="C21">
    <cfRule type="cellIs" priority="12" dxfId="14" operator="equal" stopIfTrue="1">
      <formula>"La liquidation des bourses fait-elle l'objet d'un demande d'avance au service du rectorat ?"</formula>
    </cfRule>
  </conditionalFormatting>
  <conditionalFormatting sqref="C22">
    <cfRule type="cellIs" priority="11" dxfId="14" operator="equal" stopIfTrue="1">
      <formula>"L'établissement dispose-t-il des éléments justifiants le paiement de la bourse aux élèves majeurs ?"</formula>
    </cfRule>
  </conditionalFormatting>
  <conditionalFormatting sqref="C23">
    <cfRule type="cellIs" priority="10" dxfId="14" operator="equal" stopIfTrue="1">
      <formula>"L'établissement a-t-il l'autorisation du responsable financier pour verser la bourse aux mineurs de plus de 16 ans ?"</formula>
    </cfRule>
  </conditionalFormatting>
  <conditionalFormatting sqref="C24">
    <cfRule type="cellIs" priority="9" dxfId="14" operator="equal" stopIfTrue="1">
      <formula>"Les justificatifs et autorisations sont-ils transmis à l'agent comptable ?"</formula>
    </cfRule>
  </conditionalFormatting>
  <conditionalFormatting sqref="C25">
    <cfRule type="cellIs" priority="8" dxfId="14" operator="equal" stopIfTrue="1">
      <formula>"Les éléments de la liquidation sont-ils transmis à l'agent comptable ?"</formula>
    </cfRule>
  </conditionalFormatting>
  <conditionalFormatting sqref="C27">
    <cfRule type="cellIs" priority="7" dxfId="14" operator="equal" stopIfTrue="1">
      <formula>"Les familles sont-elles informées de leurs droits à bourses et des justificatifs à produire pour la demande ?"</formula>
    </cfRule>
  </conditionalFormatting>
  <conditionalFormatting sqref="C28">
    <cfRule type="cellIs" priority="6" dxfId="14" operator="equal" stopIfTrue="1">
      <formula>"La complétude des dossiers de demande de bourse est-elle vérifiée par l'établissement avant la saisie sur SIECLE Bourses ?"</formula>
    </cfRule>
  </conditionalFormatting>
  <conditionalFormatting sqref="C29">
    <cfRule type="cellIs" priority="5" dxfId="14" operator="equal" stopIfTrue="1">
      <formula>"Existe-t-il un contrôle des données saisies ?"</formula>
    </cfRule>
  </conditionalFormatting>
  <conditionalFormatting sqref="C30">
    <cfRule type="cellIs" priority="4" dxfId="14" operator="equal" stopIfTrue="1">
      <formula>"Les notifications de bourses sont-elles transmises aux familles ?"</formula>
    </cfRule>
  </conditionalFormatting>
  <conditionalFormatting sqref="C31">
    <cfRule type="cellIs" priority="3" dxfId="14" operator="equal" stopIfTrue="1">
      <formula>"Les rejets sont-ils notifiés et motivés ?"</formula>
    </cfRule>
  </conditionalFormatting>
  <conditionalFormatting sqref="C32">
    <cfRule type="cellIs" priority="2" dxfId="14" operator="equal" stopIfTrue="1">
      <formula>"La liquidation des bourses fait-elle l'objet d'un demande d'avance au service du rectorat ?"</formula>
    </cfRule>
  </conditionalFormatting>
  <conditionalFormatting sqref="C33">
    <cfRule type="cellIs" priority="1" dxfId="14" operator="equal" stopIfTrue="1">
      <formula>"Les éléments de la liquidation sont-ils transmis à l'agent comptable ?"</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2" manualBreakCount="2">
    <brk id="16" max="255" man="1"/>
    <brk id="25"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intendant</dc:creator>
  <cp:keywords/>
  <dc:description/>
  <cp:lastModifiedBy>Utilisateur</cp:lastModifiedBy>
  <cp:lastPrinted>2014-06-10T17:35:43Z</cp:lastPrinted>
  <dcterms:created xsi:type="dcterms:W3CDTF">2014-05-27T06:31:22Z</dcterms:created>
  <dcterms:modified xsi:type="dcterms:W3CDTF">2014-07-03T05:59:23Z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