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int\Nextcloud2\SCHUMAN_compta\AC-SCHUMAN_working\CICF\audits régies\audits régies 2018\"/>
    </mc:Choice>
  </mc:AlternateContent>
  <bookViews>
    <workbookView xWindow="0" yWindow="0" windowWidth="28800" windowHeight="13500" activeTab="7"/>
  </bookViews>
  <sheets>
    <sheet name="pres" sheetId="4" r:id="rId1"/>
    <sheet name="régie" sheetId="5" r:id="rId2"/>
    <sheet name="sécurité" sheetId="1" r:id="rId3"/>
    <sheet name="formalisation" sheetId="2" r:id="rId4"/>
    <sheet name="fonctionnement" sheetId="3" r:id="rId5"/>
    <sheet name="valeurs inactives" sheetId="6" r:id="rId6"/>
    <sheet name="contenu coffre" sheetId="7" r:id="rId7"/>
    <sheet name="synthese" sheetId="8" r:id="rId8"/>
  </sheets>
  <definedNames>
    <definedName name="_xlnm.Print_Area" localSheetId="6">'contenu coffre'!$A$1:$G$26</definedName>
    <definedName name="_xlnm.Print_Area" localSheetId="4">fonctionnement!$A$1:$G$29</definedName>
    <definedName name="_xlnm.Print_Area" localSheetId="3">formalisation!$A$1:$G$19</definedName>
    <definedName name="_xlnm.Print_Area" localSheetId="0">pres!$A$1:$G$19</definedName>
    <definedName name="_xlnm.Print_Area" localSheetId="1">régie!$A$1:$G$31</definedName>
    <definedName name="_xlnm.Print_Area" localSheetId="2">sécurité!$A$1:$G$32</definedName>
    <definedName name="_xlnm.Print_Area" localSheetId="7">synthese!$A$1:$G$44</definedName>
    <definedName name="_xlnm.Print_Area" localSheetId="5">'valeurs inactives'!$A$1:$G$18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8" l="1"/>
  <c r="K31" i="1"/>
  <c r="L31" i="1" s="1"/>
  <c r="L26" i="7"/>
  <c r="L21" i="7"/>
  <c r="L18" i="7"/>
  <c r="L11" i="7"/>
  <c r="L7" i="7"/>
  <c r="M26" i="7"/>
  <c r="E21" i="8" s="1"/>
  <c r="B21" i="8" s="1"/>
  <c r="M21" i="7"/>
  <c r="N21" i="7" s="1"/>
  <c r="M18" i="7"/>
  <c r="N18" i="7" s="1"/>
  <c r="M11" i="7"/>
  <c r="E19" i="8" s="1"/>
  <c r="B19" i="8" s="1"/>
  <c r="M7" i="7"/>
  <c r="E18" i="8" s="1"/>
  <c r="M21" i="8"/>
  <c r="O21" i="8" s="1"/>
  <c r="M20" i="8"/>
  <c r="O20" i="8" s="1"/>
  <c r="M19" i="8"/>
  <c r="O19" i="8" s="1"/>
  <c r="N18" i="8"/>
  <c r="H20" i="7"/>
  <c r="H19" i="7"/>
  <c r="H26" i="7"/>
  <c r="M12" i="8"/>
  <c r="O12" i="8" s="1"/>
  <c r="M10" i="8"/>
  <c r="O10" i="8" s="1"/>
  <c r="M9" i="8"/>
  <c r="O9" i="8" s="1"/>
  <c r="M8" i="8"/>
  <c r="O8" i="8" s="1"/>
  <c r="N7" i="8"/>
  <c r="H17" i="7"/>
  <c r="B15" i="7"/>
  <c r="N18" i="6"/>
  <c r="M18" i="6"/>
  <c r="N17" i="6"/>
  <c r="M17" i="6"/>
  <c r="N16" i="6"/>
  <c r="M16" i="6"/>
  <c r="N15" i="6"/>
  <c r="M15" i="6"/>
  <c r="B15" i="6" s="1"/>
  <c r="N32" i="1"/>
  <c r="M32" i="1" s="1"/>
  <c r="B32" i="5"/>
  <c r="B22" i="5"/>
  <c r="N11" i="6"/>
  <c r="M11" i="6"/>
  <c r="N10" i="6"/>
  <c r="M10" i="6"/>
  <c r="B10" i="6" s="1"/>
  <c r="N9" i="6"/>
  <c r="M9" i="6"/>
  <c r="N8" i="6"/>
  <c r="M8" i="6"/>
  <c r="O8" i="6" s="1"/>
  <c r="H8" i="6" s="1"/>
  <c r="N7" i="6"/>
  <c r="M7" i="6"/>
  <c r="N6" i="6"/>
  <c r="M6" i="6"/>
  <c r="N5" i="6"/>
  <c r="M5" i="6"/>
  <c r="N4" i="6"/>
  <c r="M4" i="6"/>
  <c r="N31" i="5"/>
  <c r="M31" i="5"/>
  <c r="N30" i="5"/>
  <c r="M30" i="5"/>
  <c r="N29" i="5"/>
  <c r="M29" i="5"/>
  <c r="N28" i="5"/>
  <c r="M28" i="5"/>
  <c r="N26" i="5"/>
  <c r="M26" i="5"/>
  <c r="O26" i="5" s="1"/>
  <c r="N25" i="5"/>
  <c r="M25" i="5"/>
  <c r="N19" i="5"/>
  <c r="M19" i="5"/>
  <c r="N21" i="5"/>
  <c r="M21" i="5"/>
  <c r="N18" i="5"/>
  <c r="M18" i="5"/>
  <c r="O18" i="5" s="1"/>
  <c r="N17" i="5"/>
  <c r="M17" i="5"/>
  <c r="B14" i="5"/>
  <c r="N13" i="5"/>
  <c r="M13" i="5"/>
  <c r="N12" i="5"/>
  <c r="M12" i="5"/>
  <c r="O12" i="5" s="1"/>
  <c r="N11" i="5"/>
  <c r="M11" i="5"/>
  <c r="B8" i="5"/>
  <c r="N7" i="5"/>
  <c r="M7" i="5"/>
  <c r="N6" i="5"/>
  <c r="M6" i="5"/>
  <c r="N5" i="5"/>
  <c r="M5" i="5"/>
  <c r="N29" i="3"/>
  <c r="M29" i="3"/>
  <c r="N11" i="3"/>
  <c r="M11" i="3"/>
  <c r="N28" i="3"/>
  <c r="M28" i="3"/>
  <c r="N27" i="3"/>
  <c r="M27" i="3"/>
  <c r="N26" i="3"/>
  <c r="M26" i="3"/>
  <c r="N25" i="3"/>
  <c r="M25" i="3"/>
  <c r="B24" i="3"/>
  <c r="B23" i="3"/>
  <c r="B22" i="3"/>
  <c r="N10" i="3"/>
  <c r="M10" i="3"/>
  <c r="N6" i="2"/>
  <c r="M6" i="2"/>
  <c r="N5" i="2"/>
  <c r="M5" i="2"/>
  <c r="N9" i="3"/>
  <c r="M9" i="3"/>
  <c r="N19" i="3"/>
  <c r="M19" i="3"/>
  <c r="N8" i="3"/>
  <c r="M8" i="3"/>
  <c r="N7" i="3"/>
  <c r="M7" i="3"/>
  <c r="N6" i="3"/>
  <c r="M6" i="3"/>
  <c r="N5" i="3"/>
  <c r="M5" i="3"/>
  <c r="N21" i="3"/>
  <c r="M21" i="3"/>
  <c r="N20" i="3"/>
  <c r="M20" i="3"/>
  <c r="N18" i="3"/>
  <c r="M18" i="3"/>
  <c r="N17" i="3"/>
  <c r="M17" i="3"/>
  <c r="N16" i="3"/>
  <c r="M16" i="3"/>
  <c r="B15" i="3"/>
  <c r="B14" i="3"/>
  <c r="B13" i="3"/>
  <c r="N12" i="3"/>
  <c r="M12" i="3"/>
  <c r="N4" i="3"/>
  <c r="M4" i="3"/>
  <c r="B10" i="2"/>
  <c r="B9" i="2"/>
  <c r="B8" i="2"/>
  <c r="N19" i="2"/>
  <c r="M19" i="2"/>
  <c r="N18" i="2"/>
  <c r="M18" i="2"/>
  <c r="B17" i="2"/>
  <c r="B16" i="2"/>
  <c r="B15" i="2"/>
  <c r="N14" i="2"/>
  <c r="M14" i="2"/>
  <c r="N13" i="2"/>
  <c r="M13" i="2"/>
  <c r="N12" i="2"/>
  <c r="M12" i="2"/>
  <c r="N11" i="2"/>
  <c r="M11" i="2"/>
  <c r="N7" i="2"/>
  <c r="M7" i="2"/>
  <c r="N4" i="2"/>
  <c r="M4" i="2"/>
  <c r="M27" i="1"/>
  <c r="N27" i="1" s="1"/>
  <c r="M23" i="1"/>
  <c r="N23" i="1" s="1"/>
  <c r="N11" i="1"/>
  <c r="M11" i="1" s="1"/>
  <c r="B10" i="1"/>
  <c r="B12" i="1"/>
  <c r="B13" i="1"/>
  <c r="B14" i="1"/>
  <c r="B15" i="1"/>
  <c r="B16" i="1"/>
  <c r="B22" i="1"/>
  <c r="B24" i="1"/>
  <c r="B25" i="1"/>
  <c r="B26" i="1"/>
  <c r="B28" i="1"/>
  <c r="B29" i="1"/>
  <c r="B30" i="1"/>
  <c r="H22" i="1"/>
  <c r="N21" i="1"/>
  <c r="M21" i="1"/>
  <c r="N20" i="1"/>
  <c r="M20" i="1"/>
  <c r="N19" i="1"/>
  <c r="M19" i="1"/>
  <c r="N18" i="1"/>
  <c r="M18" i="1"/>
  <c r="N17" i="1"/>
  <c r="M17" i="1"/>
  <c r="M5" i="1"/>
  <c r="N5" i="1"/>
  <c r="M6" i="1"/>
  <c r="N6" i="1"/>
  <c r="M7" i="1"/>
  <c r="N7" i="1"/>
  <c r="M8" i="1"/>
  <c r="N8" i="1"/>
  <c r="M9" i="1"/>
  <c r="N9" i="1"/>
  <c r="N4" i="1"/>
  <c r="M4" i="1"/>
  <c r="O27" i="3" l="1"/>
  <c r="H27" i="3" s="1"/>
  <c r="O25" i="3"/>
  <c r="H25" i="3" s="1"/>
  <c r="O28" i="3"/>
  <c r="H28" i="3" s="1"/>
  <c r="O29" i="3"/>
  <c r="H29" i="3" s="1"/>
  <c r="B17" i="3"/>
  <c r="O20" i="3"/>
  <c r="H20" i="3" s="1"/>
  <c r="O5" i="2"/>
  <c r="H5" i="2" s="1"/>
  <c r="B18" i="2"/>
  <c r="O18" i="2"/>
  <c r="H18" i="2" s="1"/>
  <c r="O29" i="5"/>
  <c r="O31" i="5"/>
  <c r="O15" i="6"/>
  <c r="H15" i="6" s="1"/>
  <c r="N20" i="6"/>
  <c r="O12" i="2"/>
  <c r="H12" i="2" s="1"/>
  <c r="B19" i="2"/>
  <c r="O18" i="6"/>
  <c r="H18" i="6" s="1"/>
  <c r="N22" i="2"/>
  <c r="B9" i="6"/>
  <c r="O6" i="6"/>
  <c r="H6" i="6" s="1"/>
  <c r="B12" i="2"/>
  <c r="B11" i="2"/>
  <c r="L30" i="7"/>
  <c r="E22" i="8" s="1"/>
  <c r="B5" i="2"/>
  <c r="M18" i="8"/>
  <c r="O18" i="8" s="1"/>
  <c r="B18" i="8"/>
  <c r="O16" i="6"/>
  <c r="H16" i="6" s="1"/>
  <c r="M20" i="6"/>
  <c r="O20" i="6" s="1"/>
  <c r="O7" i="6"/>
  <c r="H7" i="6" s="1"/>
  <c r="M31" i="3"/>
  <c r="N31" i="3"/>
  <c r="O11" i="3"/>
  <c r="H11" i="3" s="1"/>
  <c r="O19" i="2"/>
  <c r="H19" i="2" s="1"/>
  <c r="O11" i="2"/>
  <c r="H11" i="2" s="1"/>
  <c r="O13" i="2"/>
  <c r="H13" i="2" s="1"/>
  <c r="O6" i="2"/>
  <c r="H6" i="2" s="1"/>
  <c r="M22" i="2"/>
  <c r="O4" i="2"/>
  <c r="H4" i="2" s="1"/>
  <c r="B11" i="1"/>
  <c r="O21" i="7"/>
  <c r="P21" i="7" s="1"/>
  <c r="N19" i="8"/>
  <c r="N21" i="8"/>
  <c r="B19" i="7"/>
  <c r="B20" i="7"/>
  <c r="B21" i="7"/>
  <c r="B26" i="7"/>
  <c r="H25" i="7"/>
  <c r="B25" i="7"/>
  <c r="H11" i="7"/>
  <c r="H15" i="7"/>
  <c r="H16" i="7"/>
  <c r="H18" i="7"/>
  <c r="B16" i="7"/>
  <c r="B17" i="7"/>
  <c r="B18" i="7"/>
  <c r="B11" i="7"/>
  <c r="H5" i="7"/>
  <c r="H6" i="7"/>
  <c r="B4" i="7"/>
  <c r="H4" i="7"/>
  <c r="B5" i="7"/>
  <c r="B6" i="7"/>
  <c r="B7" i="7"/>
  <c r="B16" i="6"/>
  <c r="B17" i="6"/>
  <c r="O17" i="6"/>
  <c r="H17" i="6" s="1"/>
  <c r="B18" i="6"/>
  <c r="O5" i="6"/>
  <c r="H5" i="6" s="1"/>
  <c r="O9" i="6"/>
  <c r="H9" i="6" s="1"/>
  <c r="O4" i="6"/>
  <c r="H4" i="6" s="1"/>
  <c r="B6" i="6"/>
  <c r="B5" i="6"/>
  <c r="O10" i="6"/>
  <c r="H10" i="6" s="1"/>
  <c r="O11" i="6"/>
  <c r="H11" i="6" s="1"/>
  <c r="O25" i="5"/>
  <c r="B7" i="6"/>
  <c r="B11" i="6"/>
  <c r="B4" i="6"/>
  <c r="B8" i="6"/>
  <c r="B7" i="5"/>
  <c r="B25" i="5"/>
  <c r="B26" i="5"/>
  <c r="O13" i="5"/>
  <c r="O28" i="5"/>
  <c r="O30" i="5"/>
  <c r="O21" i="5"/>
  <c r="O19" i="5"/>
  <c r="O7" i="5"/>
  <c r="B30" i="5"/>
  <c r="B31" i="5"/>
  <c r="B28" i="5"/>
  <c r="B29" i="5"/>
  <c r="B19" i="5"/>
  <c r="O17" i="5"/>
  <c r="B17" i="5"/>
  <c r="B18" i="5"/>
  <c r="B21" i="5"/>
  <c r="O11" i="5"/>
  <c r="B12" i="5"/>
  <c r="B11" i="5"/>
  <c r="B13" i="5"/>
  <c r="O5" i="5"/>
  <c r="O6" i="5"/>
  <c r="B5" i="5"/>
  <c r="B6" i="5"/>
  <c r="B25" i="3"/>
  <c r="B7" i="3"/>
  <c r="O16" i="3"/>
  <c r="H16" i="3" s="1"/>
  <c r="O12" i="3"/>
  <c r="H12" i="3" s="1"/>
  <c r="O21" i="3"/>
  <c r="H21" i="3" s="1"/>
  <c r="O6" i="3"/>
  <c r="H6" i="3" s="1"/>
  <c r="O9" i="3"/>
  <c r="H9" i="3" s="1"/>
  <c r="O10" i="3"/>
  <c r="H10" i="3" s="1"/>
  <c r="B11" i="3"/>
  <c r="O4" i="3"/>
  <c r="H4" i="3" s="1"/>
  <c r="B18" i="3"/>
  <c r="O19" i="3"/>
  <c r="H19" i="3" s="1"/>
  <c r="O26" i="3"/>
  <c r="H26" i="3" s="1"/>
  <c r="B29" i="3"/>
  <c r="B26" i="3"/>
  <c r="B27" i="3"/>
  <c r="B28" i="3"/>
  <c r="O5" i="3"/>
  <c r="H5" i="3" s="1"/>
  <c r="O7" i="3"/>
  <c r="H7" i="3" s="1"/>
  <c r="O17" i="3"/>
  <c r="H17" i="3" s="1"/>
  <c r="O18" i="3"/>
  <c r="H18" i="3" s="1"/>
  <c r="B8" i="3"/>
  <c r="B10" i="3"/>
  <c r="B6" i="2"/>
  <c r="B9" i="3"/>
  <c r="B19" i="3"/>
  <c r="B5" i="3"/>
  <c r="O8" i="3"/>
  <c r="H8" i="3" s="1"/>
  <c r="B6" i="3"/>
  <c r="B4" i="3"/>
  <c r="B20" i="3"/>
  <c r="B21" i="3"/>
  <c r="B12" i="3"/>
  <c r="B16" i="3"/>
  <c r="O7" i="2"/>
  <c r="H7" i="2" s="1"/>
  <c r="O14" i="2"/>
  <c r="H14" i="2" s="1"/>
  <c r="B4" i="2"/>
  <c r="B13" i="2"/>
  <c r="B7" i="2"/>
  <c r="B14" i="2"/>
  <c r="B4" i="1"/>
  <c r="B32" i="1"/>
  <c r="B6" i="1"/>
  <c r="B9" i="1"/>
  <c r="O7" i="1"/>
  <c r="H7" i="1" s="1"/>
  <c r="B18" i="1"/>
  <c r="B20" i="1"/>
  <c r="O8" i="1"/>
  <c r="H8" i="1" s="1"/>
  <c r="B17" i="1"/>
  <c r="B19" i="1"/>
  <c r="B21" i="1"/>
  <c r="M31" i="1"/>
  <c r="N31" i="1" s="1"/>
  <c r="B27" i="1"/>
  <c r="B23" i="1"/>
  <c r="B8" i="1"/>
  <c r="B7" i="1"/>
  <c r="B5" i="1"/>
  <c r="O5" i="1"/>
  <c r="H5" i="1" s="1"/>
  <c r="O4" i="1"/>
  <c r="H4" i="1" s="1"/>
  <c r="O6" i="1"/>
  <c r="H6" i="1" s="1"/>
  <c r="O9" i="1"/>
  <c r="H9" i="1" s="1"/>
  <c r="O17" i="1"/>
  <c r="H17" i="1" s="1"/>
  <c r="O19" i="1"/>
  <c r="H19" i="1" s="1"/>
  <c r="O21" i="1"/>
  <c r="H21" i="1" s="1"/>
  <c r="O18" i="1"/>
  <c r="H18" i="1" s="1"/>
  <c r="O20" i="1"/>
  <c r="H20" i="1" s="1"/>
  <c r="O22" i="2" l="1"/>
  <c r="O23" i="2" s="1"/>
  <c r="E8" i="8" s="1"/>
  <c r="N8" i="8" s="1"/>
  <c r="O31" i="3"/>
  <c r="O32" i="3" s="1"/>
  <c r="E20" i="8"/>
  <c r="O21" i="6"/>
  <c r="E10" i="8"/>
  <c r="N10" i="8" s="1"/>
  <c r="H21" i="7"/>
  <c r="M35" i="1"/>
  <c r="M24" i="6" s="1"/>
  <c r="E9" i="8" l="1"/>
  <c r="B9" i="8" s="1"/>
  <c r="B20" i="8"/>
  <c r="N20" i="8"/>
  <c r="B8" i="8"/>
  <c r="B10" i="8"/>
  <c r="B31" i="1"/>
  <c r="N35" i="1"/>
  <c r="N24" i="6" s="1"/>
  <c r="N9" i="8" l="1"/>
  <c r="O24" i="6"/>
  <c r="O35" i="1"/>
  <c r="O36" i="1" l="1"/>
  <c r="E7" i="8" s="1"/>
  <c r="E13" i="8"/>
  <c r="O25" i="6"/>
  <c r="E12" i="8" s="1"/>
  <c r="M7" i="8" l="1"/>
  <c r="O7" i="8" s="1"/>
  <c r="B7" i="8"/>
  <c r="N12" i="8" l="1"/>
  <c r="B12" i="8"/>
</calcChain>
</file>

<file path=xl/sharedStrings.xml><?xml version="1.0" encoding="utf-8"?>
<sst xmlns="http://schemas.openxmlformats.org/spreadsheetml/2006/main" count="289" uniqueCount="167">
  <si>
    <t>OUI</t>
  </si>
  <si>
    <t>NON</t>
  </si>
  <si>
    <t>OBSERVATIONS</t>
  </si>
  <si>
    <t>Le coffre se situe à proximité du bureau du régisseur ?</t>
  </si>
  <si>
    <t>Les portes ou les accès sont munis d'un verrou de sûreté ?</t>
  </si>
  <si>
    <t>Les locaux disposent d'une alarme ?</t>
  </si>
  <si>
    <t>Nombre de personnes ayant la clé de la pièce où se situe le coffre ?</t>
  </si>
  <si>
    <t>Le coffre est-il doté d'une double serrure (clé + combinaison) ?</t>
  </si>
  <si>
    <t>La combinaison est-elle changé régulièrement ?</t>
  </si>
  <si>
    <t>Existe-t-il un double de la clé du coffre ?</t>
  </si>
  <si>
    <t>La clé du coffre est-elle conservée dans un lieu connu des seuls collaborateurs habilités ?</t>
  </si>
  <si>
    <t>Le coffre est-il scellé au mur ?</t>
  </si>
  <si>
    <t>THEMATIQUES</t>
  </si>
  <si>
    <t>Les fenêtres sont-elles protégées par des grilles, des barreaux ou des volets ?</t>
  </si>
  <si>
    <t>2.1 LES LOCAUX OU SE SITUE LE COFFRE</t>
  </si>
  <si>
    <t>2.2 LE COFFRE</t>
  </si>
  <si>
    <t>LA SECURITE MATERIELLE</t>
  </si>
  <si>
    <t>Nombre de personnes ayant la clé du coffre ?</t>
  </si>
  <si>
    <t>Nombre de personnes connaissant la combinaison ?</t>
  </si>
  <si>
    <t>Date du dernier changement de combinaison ?</t>
  </si>
  <si>
    <r>
      <t xml:space="preserve">Niveau de sécurité du coffre ?
</t>
    </r>
    <r>
      <rPr>
        <i/>
        <sz val="10"/>
        <color theme="1"/>
        <rFont val="Arial Narrow"/>
        <family val="2"/>
      </rPr>
      <t>Classé de 0à VI ou AP1-2-3</t>
    </r>
  </si>
  <si>
    <r>
      <t xml:space="preserve">Présence d'un dossier de régie complet ?
</t>
    </r>
    <r>
      <rPr>
        <i/>
        <sz val="10"/>
        <color theme="1"/>
        <rFont val="Arial Narrow"/>
        <family val="2"/>
      </rPr>
      <t>(institution, nomination mandats, habilitations…)</t>
    </r>
  </si>
  <si>
    <t>La régie est-elle formellement institutée ?</t>
  </si>
  <si>
    <t>Le régisseur dispose-t-il d'un cautionnement s'il doit cautionné ?</t>
  </si>
  <si>
    <t>Un mandataire permanent est-il dûment désigné ?</t>
  </si>
  <si>
    <t>3.1 FORMALISATION DE LA REGIE</t>
  </si>
  <si>
    <t>3.2 HABILITATION DES REGISSEURS ET DES MANDATAIRES</t>
  </si>
  <si>
    <t>Un régisseur suppléant est-il dûment désigné ?</t>
  </si>
  <si>
    <t>Le régisseur est-il formellement nommé avec l'avis de l'agent comptable ?</t>
  </si>
  <si>
    <t>3.3 MANDATAIRES OCCASIONNELS</t>
  </si>
  <si>
    <t>Un mandat écrit est-il formalisé pour tous les opérateurs occassionnels ? (voyages, OC…)</t>
  </si>
  <si>
    <t>Un document rappelant les consignes est-il systématiquement donné au mandataire occassionnel ?</t>
  </si>
  <si>
    <t>FONCTIONNEMENT DE LA REGIE</t>
  </si>
  <si>
    <t>FORMALISATION DE LA REGIE ET HABILITATIONS</t>
  </si>
  <si>
    <t>4.1 SUIVI DES ENCAISSEMENTS</t>
  </si>
  <si>
    <t>Le module GFC régie est-il utilisé quotidiennement ?</t>
  </si>
  <si>
    <t>Le cahier de caisse est-il tenu quotifiennement ?</t>
  </si>
  <si>
    <t>Chaque paiement en espèces fait-il l'objet d'un reçu ?</t>
  </si>
  <si>
    <t>L'historique annuel et depuis le dernier dépôt sont-ils suivi dans le quittancier ?</t>
  </si>
  <si>
    <t>Le cahier de caisse et le quittancier sont-ils sonservés en dehors du coffre ?</t>
  </si>
  <si>
    <t>La régie GFC est-elle clôturée au moins une fois par mois ?</t>
  </si>
  <si>
    <t>Le plafond maximum d'encaisse à 1 000 € est-il respecté ?</t>
  </si>
  <si>
    <t>Le seuil maximal de 300 € d'encaissement en espèces pour une même créance est-il respecté ?</t>
  </si>
  <si>
    <t>La nature des recettes autorisées dans l'institution de la régie est-elle respectée ?</t>
  </si>
  <si>
    <t>Présence d'un dossier avec le corpus des textes régissant les régies ?</t>
  </si>
  <si>
    <t>Ces deux dossiers sont-ils mis-à-jour régulièrement ?</t>
  </si>
  <si>
    <t>La remise des chèques est-elle fait au moins une fois par semaine ?</t>
  </si>
  <si>
    <t>Le montant des tarifs est-il vérifié ?</t>
  </si>
  <si>
    <t>La régie est-elle totalement clôturée au 31/12 ?</t>
  </si>
  <si>
    <t>4.2 RESPECT DES DELAIS ET DES PLAFONDS</t>
  </si>
  <si>
    <t>Absence de compensation entre la régie de recettes et la régie d'avance ?</t>
  </si>
  <si>
    <t>Existe-t-il une procédure d'établissement régulier des titres de recettes ?</t>
  </si>
  <si>
    <t>Les justificatifs de dépenses sont-ils disponibles ?</t>
  </si>
  <si>
    <t>Existe-t-il une procédure d'établissement régulier des mandats ?</t>
  </si>
  <si>
    <t>Si le régisseur bénéficie d'une carte bancaire, celle-ci est-elle conservée dans le coffre ?</t>
  </si>
  <si>
    <t>Si le régisseur bénéficie d'une carte bancaire, le code n'est pas conservé avec la carte ou dans le coffre ?</t>
  </si>
  <si>
    <t>Existe-t-il un quittancier prénuméroté depuis le 01/01 ?</t>
  </si>
  <si>
    <t>L'absence de fonds non liés à la régie est-il constaté ?</t>
  </si>
  <si>
    <t>4.3 REGIE D'AVANCE</t>
  </si>
  <si>
    <t>DESCRIPTIF DE LA REGIE</t>
  </si>
  <si>
    <t>ETABLISSEMENT :</t>
  </si>
  <si>
    <t>1.1 L'ETABLISSEMENT</t>
  </si>
  <si>
    <t>ORDONNATEUR :</t>
  </si>
  <si>
    <t>ADJOINT-GESTIONNAIRE :</t>
  </si>
  <si>
    <t>1.2 L'AGENCE COMPTABLE</t>
  </si>
  <si>
    <t>AGENCE COMPTABLE :</t>
  </si>
  <si>
    <t>AGENT COMPTABLE :</t>
  </si>
  <si>
    <t>1.3 LA REGIE</t>
  </si>
  <si>
    <t>INTITULE DE LA REGIE :</t>
  </si>
  <si>
    <t>DATE D'INSTITUTION :</t>
  </si>
  <si>
    <t>CHARGE DE COMPTABILITE :</t>
  </si>
  <si>
    <t>Existe-t-il d'autres régies dans l'EPLE ?</t>
  </si>
  <si>
    <t>Si oui, combien ?</t>
  </si>
  <si>
    <t>1.4 LE REGISSEUR</t>
  </si>
  <si>
    <t>NOM DU REGISSEUR :</t>
  </si>
  <si>
    <t>DATE DE NOMINATION :</t>
  </si>
  <si>
    <t>NOM DU SUPPLEANT :</t>
  </si>
  <si>
    <t>NOM DU MANDATAIRE PERMANENT :</t>
  </si>
  <si>
    <t>Existe-t-il des mandataires temporaires ?</t>
  </si>
  <si>
    <t>LE REGISSEUR EST-IL SOUMIS AU CAUTIONNEMENT ?</t>
  </si>
  <si>
    <t>Si oui, combien (au moment de l'audit) ?</t>
  </si>
  <si>
    <t>VALEURS INACTIVES</t>
  </si>
  <si>
    <t>L'établissement gère-t-il des valeurs inactives ?</t>
  </si>
  <si>
    <t>5.1 SUIVI DES VALEURS INACTIVES</t>
  </si>
  <si>
    <t>Existe-t-il un inventaire précis des valeurs inactives ?</t>
  </si>
  <si>
    <t>Est-il mis-à-jour quotidiennement ?</t>
  </si>
  <si>
    <t>Le suivi est-il fait dans GTI ?</t>
  </si>
  <si>
    <t>La liaison avec la comptabilité générale est-elle faite mensuellement ?</t>
  </si>
  <si>
    <t>Les titres de recettes sont-ils émis chaque mois ?</t>
  </si>
  <si>
    <t>Les encaissements liés aux valeurs inactives sont-ils intégrés quotidiennement dans la régie ?</t>
  </si>
  <si>
    <t>L'intégration de nouveaux tickets fait-elle l'objet d'une déclaration formalisée à l'agent comptable ?</t>
  </si>
  <si>
    <t>La destruction de tickets se fait-elle sous le contrôle de l'agent comptable ?</t>
  </si>
  <si>
    <t>TAUX RISQUE</t>
  </si>
  <si>
    <t>SECURITE (16 items)</t>
  </si>
  <si>
    <t>FORMALISATION (10 items)</t>
  </si>
  <si>
    <t>FONCTIONNEMENT (20 items)</t>
  </si>
  <si>
    <t>5.2 AUTRES VALEURS</t>
  </si>
  <si>
    <t>Existe-t-il un inventaire des timbres ?</t>
  </si>
  <si>
    <t>Est-il suivi en informatique ?</t>
  </si>
  <si>
    <t>Est-il repris en comptabilité générale ?</t>
  </si>
  <si>
    <t>Les sorties sont-elles suivies (destiantion, quantité…) ?</t>
  </si>
  <si>
    <t>VALEURS INACTIVES (12 items)</t>
  </si>
  <si>
    <t>TOTAL AUDIT (58 items)</t>
  </si>
  <si>
    <t xml:space="preserve">L'établissement est concerné par </t>
  </si>
  <si>
    <t>LA CAISSE</t>
  </si>
  <si>
    <t>Montant dans la caisse au moment du contrôle ?</t>
  </si>
  <si>
    <t>Montant figurant sur le cahier de caisse + opérations du jour ?</t>
  </si>
  <si>
    <t>Montant dans la régie GFC ?</t>
  </si>
  <si>
    <t>Correspondance entre le montant de la caisse et les registres ?</t>
  </si>
  <si>
    <t>CHEQUES</t>
  </si>
  <si>
    <t>Absence de chèques de plus de 7 jours ?</t>
  </si>
  <si>
    <t>Montant des valeurs inactives dans GTI</t>
  </si>
  <si>
    <t>Nombre de tickets dans GTI ?</t>
  </si>
  <si>
    <t>Nombre de tickets dans la caisse</t>
  </si>
  <si>
    <t>AUTRES CONTENUS</t>
  </si>
  <si>
    <t>Valeurs des timbres présents dans le coffre</t>
  </si>
  <si>
    <t>Correspondance entre la valeur des timbres présents dans le coffre et l'inventaire ?</t>
  </si>
  <si>
    <t>Valeurs des timbres dans l'inventaire ?</t>
  </si>
  <si>
    <t>CORRESPONDANCE DE LA CAISSE AVEC LES REGISTRES PAPIER ET GFC (1 item)</t>
  </si>
  <si>
    <t>ABSENCE DE CHEQUES DE PLUS DE 7 JOURS (1 item)</t>
  </si>
  <si>
    <t>CORRESPONDANCE DES VALEURS INACTIVES AVEC LES INVENTAIRES (2 items)</t>
  </si>
  <si>
    <t xml:space="preserve"> </t>
  </si>
  <si>
    <t>ABSENCE DE CONTENUS INAPROPRIES DANS LE COFFRE (1 item)</t>
  </si>
  <si>
    <t>items sur 5</t>
  </si>
  <si>
    <t>items sur 58</t>
  </si>
  <si>
    <t>REGIE PERMANENTE D'AVANCES ET DE RECETTES</t>
  </si>
  <si>
    <t>DATE DE L'AUDIT :</t>
  </si>
  <si>
    <t>SYNTHESE DE L'AUDIT</t>
  </si>
  <si>
    <t>CONTRÔLE DU CONTENU DU COFFRE</t>
  </si>
  <si>
    <r>
      <t xml:space="preserve">L'ordonnateur </t>
    </r>
    <r>
      <rPr>
        <u/>
        <sz val="10"/>
        <color theme="1"/>
        <rFont val="Arial Narrow"/>
        <family val="2"/>
      </rPr>
      <t>ne possède pas</t>
    </r>
    <r>
      <rPr>
        <sz val="10"/>
        <color theme="1"/>
        <rFont val="Arial Narrow"/>
        <family val="2"/>
      </rPr>
      <t xml:space="preserve"> la clé de la pièce où se situe le coffre ?</t>
    </r>
  </si>
  <si>
    <r>
      <rPr>
        <u/>
        <sz val="10"/>
        <color theme="1"/>
        <rFont val="Arial Narrow"/>
        <family val="2"/>
      </rPr>
      <t>Absence</t>
    </r>
    <r>
      <rPr>
        <sz val="10"/>
        <color theme="1"/>
        <rFont val="Arial Narrow"/>
        <family val="2"/>
      </rPr>
      <t xml:space="preserve"> de contenus inapropriés dans le coffre ?</t>
    </r>
  </si>
  <si>
    <t>COHERENCE</t>
  </si>
  <si>
    <t>Les portes se ferment de l'intérieur ?</t>
  </si>
  <si>
    <t>Préciser les noms et fonctions:</t>
  </si>
  <si>
    <t>Préciser les noms et fonctions :</t>
  </si>
  <si>
    <t>Préciser le reste du contenu du coffre</t>
  </si>
  <si>
    <t>/</t>
  </si>
  <si>
    <t>X</t>
  </si>
  <si>
    <t>-
-</t>
  </si>
  <si>
    <t>Audit de la régie permanente</t>
  </si>
  <si>
    <t>AGENCE COMPTABLE ROBERT SCHUMAN - 67 HAGUENAU</t>
  </si>
  <si>
    <t>AGENCE COMPTABLE ROBERT SCHUMAN</t>
  </si>
  <si>
    <t xml:space="preserve">Audit réalisé </t>
  </si>
  <si>
    <t xml:space="preserve">Visa de l'agent comptable </t>
  </si>
  <si>
    <t xml:space="preserve">Visa de l'ordonnateur </t>
  </si>
  <si>
    <t>Visa du régisseur</t>
  </si>
  <si>
    <t>x</t>
  </si>
  <si>
    <t xml:space="preserve">Non concerné </t>
  </si>
  <si>
    <t xml:space="preserve">Volets uniquement </t>
  </si>
  <si>
    <t>14 novembre 2018</t>
  </si>
  <si>
    <t xml:space="preserve">En théorie oui, en pratique non </t>
  </si>
  <si>
    <t xml:space="preserve">N'utilise pas le système de combinaison </t>
  </si>
  <si>
    <t xml:space="preserve">A l'oral, uniquement </t>
  </si>
  <si>
    <t>Déclare le dépasser de façon excceptionnelle</t>
  </si>
  <si>
    <t>Documents véhicules, caisse, sauvegarde, notations des agents.</t>
  </si>
  <si>
    <t>M. Grégory GRANDJEAN</t>
  </si>
  <si>
    <t>inconnue</t>
  </si>
  <si>
    <t>M Grégory GRANDJEAN</t>
  </si>
  <si>
    <t>Lycée des Bisounours</t>
  </si>
  <si>
    <t>Chantal GOYAT</t>
  </si>
  <si>
    <t>Michel SARDOU</t>
  </si>
  <si>
    <t>Prénom NOM</t>
  </si>
  <si>
    <t>- L'ordonnateur, M. XXX
- La régisseuse, MmeXXXX
- Personnels administratifs : Mme XXXX, Mme XXXXXX et Mme XXXX
- Agent d'entretien, Mme XXXXX</t>
  </si>
  <si>
    <t>- Mme XXXXX régisseuse 
- Mme XXXXXX personnel administratif
-
-</t>
  </si>
  <si>
    <t>Par Mme XXXXXXXXXXX, attaché d'administration stagiaire</t>
  </si>
  <si>
    <t xml:space="preserve">Mme xXXXXXXXXXXX, adjoint gestionnaire </t>
  </si>
  <si>
    <t xml:space="preserve">M. XXXXXXXXXX, chef d'établissement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</si>
</sst>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color rgb="FFFF0000"/>
      <name val="Arial Narrow"/>
      <family val="2"/>
    </font>
    <font>
      <sz val="8"/>
      <color theme="2" tint="-0.749992370372631"/>
      <name val="Arial Narrow"/>
      <family val="2"/>
    </font>
    <font>
      <i/>
      <sz val="8"/>
      <color theme="1"/>
      <name val="Arial Narrow"/>
      <family val="2"/>
    </font>
    <font>
      <sz val="10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color theme="1"/>
      <name val="Arial Rounded MT Bold"/>
      <family val="2"/>
    </font>
    <font>
      <b/>
      <sz val="14"/>
      <color theme="7" tint="-0.249977111117893"/>
      <name val="Arial Rounded MT Bold"/>
      <family val="2"/>
    </font>
    <font>
      <u/>
      <sz val="10"/>
      <color theme="1"/>
      <name val="Arial Narrow"/>
      <family val="2"/>
    </font>
    <font>
      <b/>
      <sz val="24"/>
      <color theme="3"/>
      <name val="Calibri Light"/>
      <family val="2"/>
      <scheme val="major"/>
    </font>
    <font>
      <b/>
      <sz val="24"/>
      <color theme="1"/>
      <name val="Calibri Light"/>
      <family val="2"/>
      <scheme val="major"/>
    </font>
    <font>
      <b/>
      <sz val="28"/>
      <color rgb="FFB81867"/>
      <name val="Arial Black"/>
      <family val="2"/>
    </font>
    <font>
      <b/>
      <sz val="24"/>
      <color rgb="FFDA5054"/>
      <name val="Arial"/>
      <family val="2"/>
    </font>
    <font>
      <b/>
      <sz val="14"/>
      <color theme="3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/>
      <right/>
      <top style="thin">
        <color theme="3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8" xfId="0" applyFont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2" fillId="3" borderId="10" xfId="0" applyFont="1" applyFill="1" applyBorder="1" applyAlignment="1" applyProtection="1">
      <alignment vertical="center"/>
    </xf>
    <xf numFmtId="14" fontId="2" fillId="0" borderId="0" xfId="0" applyNumberFormat="1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5" xfId="0" quotePrefix="1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9" fontId="2" fillId="0" borderId="0" xfId="1" applyFont="1" applyAlignment="1" applyProtection="1">
      <alignment vertical="center"/>
    </xf>
    <xf numFmtId="9" fontId="7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3" fillId="6" borderId="12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49" fontId="20" fillId="0" borderId="0" xfId="0" quotePrefix="1" applyNumberFormat="1" applyFont="1" applyFill="1" applyBorder="1" applyAlignment="1" applyProtection="1">
      <protection locked="0"/>
    </xf>
    <xf numFmtId="0" fontId="19" fillId="0" borderId="0" xfId="0" applyFont="1" applyFill="1" applyBorder="1" applyAlignment="1" applyProtection="1">
      <alignment horizontal="left" wrapText="1"/>
      <protection locked="0"/>
    </xf>
    <xf numFmtId="0" fontId="18" fillId="0" borderId="0" xfId="0" quotePrefix="1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14" fontId="3" fillId="0" borderId="9" xfId="0" applyNumberFormat="1" applyFont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</xf>
    <xf numFmtId="14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3" xfId="0" quotePrefix="1" applyFont="1" applyBorder="1" applyAlignment="1" applyProtection="1">
      <alignment horizontal="left" vertical="center" wrapText="1"/>
      <protection locked="0"/>
    </xf>
    <xf numFmtId="0" fontId="2" fillId="0" borderId="4" xfId="0" quotePrefix="1" applyFont="1" applyBorder="1" applyAlignment="1" applyProtection="1">
      <alignment horizontal="left" vertical="center" wrapText="1"/>
      <protection locked="0"/>
    </xf>
    <xf numFmtId="0" fontId="2" fillId="0" borderId="6" xfId="0" quotePrefix="1" applyFont="1" applyBorder="1" applyAlignment="1" applyProtection="1">
      <alignment horizontal="left" vertical="center" wrapText="1"/>
      <protection locked="0"/>
    </xf>
    <xf numFmtId="0" fontId="2" fillId="0" borderId="7" xfId="0" quotePrefix="1" applyFont="1" applyBorder="1" applyAlignment="1" applyProtection="1">
      <alignment horizontal="left" vertical="center" wrapText="1"/>
      <protection locked="0"/>
    </xf>
    <xf numFmtId="0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left" vertical="center"/>
      <protection locked="0"/>
    </xf>
    <xf numFmtId="44" fontId="3" fillId="0" borderId="12" xfId="0" applyNumberFormat="1" applyFont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3" fillId="6" borderId="12" xfId="0" applyFont="1" applyFill="1" applyBorder="1" applyAlignment="1" applyProtection="1">
      <alignment horizontal="center" vertical="center"/>
    </xf>
    <xf numFmtId="9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9" fontId="3" fillId="2" borderId="9" xfId="0" applyNumberFormat="1" applyFont="1" applyFill="1" applyBorder="1" applyAlignment="1" applyProtection="1">
      <alignment horizontal="center" vertical="center"/>
    </xf>
    <xf numFmtId="9" fontId="3" fillId="0" borderId="9" xfId="0" applyNumberFormat="1" applyFont="1" applyBorder="1" applyAlignment="1" applyProtection="1">
      <alignment horizontal="center" vertical="center"/>
    </xf>
  </cellXfs>
  <cellStyles count="2">
    <cellStyle name="Normal" xfId="0" builtinId="0"/>
    <cellStyle name="Pourcentage" xfId="1" builtinId="5"/>
  </cellStyles>
  <dxfs count="58">
    <dxf>
      <font>
        <color theme="0"/>
      </font>
      <fill>
        <patternFill>
          <bgColor rgb="FFFF0000"/>
        </patternFill>
      </fill>
    </dxf>
    <dxf>
      <font>
        <color rgb="FFFF0000"/>
      </font>
      <fill>
        <patternFill>
          <fgColor rgb="FFFF0000"/>
          <bgColor rgb="FFFF0000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rgb="FFFF0000"/>
      </font>
      <fill>
        <patternFill>
          <fgColor rgb="FFFF0000"/>
          <bgColor rgb="FFFF0000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DA5054"/>
      <color rgb="FFB81867"/>
      <color rgb="FFBEDDA8"/>
      <color rgb="FFC7C8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7</xdr:col>
      <xdr:colOff>2117</xdr:colOff>
      <xdr:row>9</xdr:row>
      <xdr:rowOff>148166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27" t="1" r="4970" b="56333"/>
        <a:stretch/>
      </xdr:blipFill>
      <xdr:spPr>
        <a:xfrm>
          <a:off x="116417" y="0"/>
          <a:ext cx="6328833" cy="43920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68793</xdr:colOff>
      <xdr:row>38</xdr:row>
      <xdr:rowOff>10582</xdr:rowOff>
    </xdr:from>
    <xdr:to>
      <xdr:col>6</xdr:col>
      <xdr:colOff>2375959</xdr:colOff>
      <xdr:row>43</xdr:row>
      <xdr:rowOff>67198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54" t="16621" r="10814" b="18744"/>
        <a:stretch/>
      </xdr:blipFill>
      <xdr:spPr>
        <a:xfrm>
          <a:off x="423335" y="8879415"/>
          <a:ext cx="5868457" cy="87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P22"/>
  <sheetViews>
    <sheetView view="pageBreakPreview" zoomScale="70" zoomScaleNormal="70" zoomScaleSheetLayoutView="70" workbookViewId="0">
      <selection activeCell="D15" sqref="D15:G15"/>
    </sheetView>
  </sheetViews>
  <sheetFormatPr baseColWidth="10" defaultColWidth="11.42578125" defaultRowHeight="12.75" x14ac:dyDescent="0.25"/>
  <cols>
    <col min="1" max="1" width="3.7109375" style="1" customWidth="1"/>
    <col min="2" max="2" width="0.5703125" style="1" customWidth="1"/>
    <col min="3" max="3" width="0.85546875" style="1" customWidth="1"/>
    <col min="4" max="4" width="37.7109375" style="1" customWidth="1"/>
    <col min="5" max="6" width="6.7109375" style="3" customWidth="1"/>
    <col min="7" max="7" width="37.7109375" style="1" customWidth="1"/>
    <col min="8" max="8" width="41.5703125" style="1" customWidth="1"/>
    <col min="9" max="9" width="1.5703125" style="1" hidden="1" customWidth="1"/>
    <col min="10" max="10" width="1.7109375" style="1" hidden="1" customWidth="1"/>
    <col min="11" max="15" width="0" style="1" hidden="1" customWidth="1"/>
    <col min="16" max="16384" width="11.42578125" style="1"/>
  </cols>
  <sheetData>
    <row r="1" spans="1:16" ht="30" customHeight="1" x14ac:dyDescent="0.25">
      <c r="A1" s="25"/>
      <c r="B1" s="25"/>
      <c r="C1" s="25"/>
      <c r="D1" s="50"/>
      <c r="E1" s="50"/>
      <c r="F1" s="50"/>
      <c r="G1" s="50"/>
      <c r="H1" s="25"/>
      <c r="I1" s="25"/>
      <c r="J1" s="25"/>
      <c r="K1" s="25"/>
      <c r="L1" s="25"/>
      <c r="M1" s="25"/>
      <c r="N1" s="25"/>
      <c r="O1" s="25"/>
      <c r="P1" s="25"/>
    </row>
    <row r="2" spans="1:16" ht="30" customHeight="1" x14ac:dyDescent="0.25">
      <c r="A2" s="25"/>
      <c r="B2" s="25"/>
      <c r="C2" s="25"/>
      <c r="D2" s="32"/>
      <c r="E2" s="31"/>
      <c r="F2" s="31"/>
      <c r="G2" s="31"/>
      <c r="H2" s="25"/>
      <c r="I2" s="25"/>
      <c r="J2" s="25"/>
      <c r="K2" s="25"/>
      <c r="L2" s="25"/>
      <c r="M2" s="25"/>
      <c r="N2" s="25"/>
      <c r="O2" s="25"/>
      <c r="P2" s="25"/>
    </row>
    <row r="3" spans="1:16" ht="15" customHeight="1" x14ac:dyDescent="0.25">
      <c r="A3" s="25"/>
      <c r="B3" s="25"/>
      <c r="C3" s="25"/>
      <c r="D3" s="26"/>
      <c r="E3" s="26"/>
      <c r="F3" s="26"/>
      <c r="G3" s="26"/>
      <c r="H3" s="25"/>
      <c r="I3" s="25"/>
      <c r="J3" s="25"/>
      <c r="K3" s="25"/>
      <c r="L3" s="25"/>
      <c r="M3" s="25"/>
      <c r="N3" s="25"/>
      <c r="O3" s="25"/>
      <c r="P3" s="25"/>
    </row>
    <row r="4" spans="1:16" ht="30" customHeight="1" x14ac:dyDescent="0.25">
      <c r="A4" s="27"/>
      <c r="B4" s="28"/>
      <c r="C4" s="27"/>
      <c r="D4" s="29"/>
      <c r="E4" s="26"/>
      <c r="F4" s="26"/>
      <c r="G4" s="25"/>
      <c r="H4" s="30"/>
      <c r="I4" s="30"/>
      <c r="J4" s="30"/>
      <c r="K4" s="25"/>
      <c r="L4" s="25"/>
      <c r="M4" s="25"/>
      <c r="N4" s="25"/>
      <c r="O4" s="25"/>
      <c r="P4" s="25"/>
    </row>
    <row r="5" spans="1:16" ht="30" customHeight="1" x14ac:dyDescent="0.25">
      <c r="A5" s="27"/>
      <c r="B5" s="28"/>
      <c r="C5" s="27"/>
      <c r="D5" s="29"/>
      <c r="E5" s="26"/>
      <c r="F5" s="26"/>
      <c r="G5" s="25"/>
      <c r="H5" s="30"/>
      <c r="I5" s="30"/>
      <c r="J5" s="30"/>
      <c r="K5" s="25"/>
      <c r="L5" s="25"/>
      <c r="M5" s="25"/>
      <c r="N5" s="25"/>
      <c r="O5" s="25"/>
      <c r="P5" s="25"/>
    </row>
    <row r="6" spans="1:16" ht="30" customHeight="1" x14ac:dyDescent="0.25">
      <c r="A6" s="27"/>
      <c r="B6" s="28"/>
      <c r="C6" s="27"/>
      <c r="D6" s="29"/>
      <c r="E6" s="26"/>
      <c r="F6" s="26"/>
      <c r="G6" s="25"/>
      <c r="H6" s="30"/>
      <c r="I6" s="30"/>
      <c r="J6" s="30"/>
      <c r="K6" s="25"/>
      <c r="L6" s="25"/>
      <c r="M6" s="25"/>
      <c r="N6" s="25"/>
      <c r="O6" s="25"/>
      <c r="P6" s="25"/>
    </row>
    <row r="7" spans="1:16" ht="30" customHeight="1" x14ac:dyDescent="0.25">
      <c r="A7" s="27"/>
      <c r="B7" s="28"/>
      <c r="C7" s="27"/>
      <c r="D7" s="29"/>
      <c r="E7" s="26"/>
      <c r="F7" s="26"/>
      <c r="G7" s="25"/>
      <c r="H7" s="30"/>
      <c r="I7" s="30"/>
      <c r="J7" s="30"/>
      <c r="K7" s="25"/>
      <c r="L7" s="25"/>
      <c r="M7" s="25"/>
      <c r="N7" s="25"/>
      <c r="O7" s="25"/>
      <c r="P7" s="25"/>
    </row>
    <row r="8" spans="1:16" ht="30" customHeight="1" x14ac:dyDescent="0.25">
      <c r="A8" s="27"/>
      <c r="B8" s="28"/>
      <c r="C8" s="27"/>
      <c r="D8" s="29"/>
      <c r="E8" s="26"/>
      <c r="F8" s="26"/>
      <c r="G8" s="25"/>
      <c r="H8" s="30"/>
      <c r="I8" s="30"/>
      <c r="J8" s="30"/>
      <c r="K8" s="25"/>
      <c r="L8" s="25"/>
      <c r="M8" s="25"/>
      <c r="N8" s="25"/>
      <c r="O8" s="25"/>
      <c r="P8" s="25"/>
    </row>
    <row r="9" spans="1:16" ht="109.35" customHeight="1" x14ac:dyDescent="0.25">
      <c r="A9" s="27"/>
      <c r="B9" s="28"/>
      <c r="C9" s="27"/>
      <c r="D9" s="29"/>
      <c r="E9" s="26"/>
      <c r="F9" s="26"/>
      <c r="G9" s="25"/>
      <c r="H9" s="30"/>
      <c r="I9" s="30"/>
      <c r="J9" s="30"/>
      <c r="K9" s="25"/>
      <c r="L9" s="25"/>
      <c r="M9" s="25"/>
      <c r="N9" s="25"/>
      <c r="O9" s="25"/>
      <c r="P9" s="25"/>
    </row>
    <row r="10" spans="1:16" ht="63.75" customHeight="1" x14ac:dyDescent="0.25">
      <c r="A10" s="27"/>
      <c r="B10" s="28"/>
      <c r="C10" s="27"/>
      <c r="D10" s="29"/>
      <c r="E10" s="26"/>
      <c r="F10" s="26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ht="47.85" customHeight="1" x14ac:dyDescent="0.8">
      <c r="A11" s="27"/>
      <c r="B11" s="28"/>
      <c r="C11" s="27"/>
      <c r="D11" s="45" t="s">
        <v>158</v>
      </c>
      <c r="E11" s="45"/>
      <c r="F11" s="45"/>
      <c r="G11" s="4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43.9" customHeight="1" x14ac:dyDescent="0.25">
      <c r="A12" s="27"/>
      <c r="B12" s="28"/>
      <c r="C12" s="27"/>
      <c r="D12" s="49" t="s">
        <v>139</v>
      </c>
      <c r="E12" s="49"/>
      <c r="F12" s="49"/>
      <c r="G12" s="49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43.9" customHeight="1" x14ac:dyDescent="0.25">
      <c r="A13" s="27"/>
      <c r="B13" s="28"/>
      <c r="C13" s="27"/>
      <c r="D13" s="43"/>
      <c r="E13" s="43"/>
      <c r="F13" s="43"/>
      <c r="G13" s="43"/>
      <c r="H13" s="25"/>
      <c r="I13" s="25"/>
      <c r="J13" s="25"/>
      <c r="K13" s="25"/>
      <c r="L13" s="25"/>
      <c r="M13" s="25"/>
      <c r="N13" s="25"/>
      <c r="O13" s="25"/>
      <c r="P13" s="25"/>
    </row>
    <row r="14" spans="1:16" ht="40.9" customHeight="1" x14ac:dyDescent="0.4">
      <c r="A14" s="27"/>
      <c r="B14" s="28"/>
      <c r="C14" s="27"/>
      <c r="D14" s="44" t="s">
        <v>149</v>
      </c>
      <c r="E14" s="42"/>
      <c r="F14" s="42"/>
      <c r="G14" s="42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30" customHeight="1" x14ac:dyDescent="0.25">
      <c r="A15" s="27"/>
      <c r="B15" s="28"/>
      <c r="C15" s="27"/>
      <c r="D15" s="46"/>
      <c r="E15" s="47"/>
      <c r="F15" s="47"/>
      <c r="G15" s="47"/>
      <c r="H15" s="30"/>
      <c r="I15" s="30"/>
      <c r="J15" s="30"/>
      <c r="K15" s="25"/>
      <c r="L15" s="25"/>
      <c r="M15" s="25"/>
      <c r="N15" s="25"/>
      <c r="O15" s="25"/>
      <c r="P15" s="25"/>
    </row>
    <row r="16" spans="1:16" ht="30" customHeight="1" x14ac:dyDescent="0.25">
      <c r="A16" s="27"/>
      <c r="B16" s="28"/>
      <c r="C16" s="27"/>
      <c r="D16" s="48"/>
      <c r="E16" s="48"/>
      <c r="F16" s="48"/>
      <c r="G16" s="48"/>
      <c r="H16" s="30"/>
      <c r="I16" s="30"/>
      <c r="J16" s="30"/>
      <c r="K16" s="25"/>
      <c r="L16" s="25"/>
      <c r="M16" s="25"/>
      <c r="N16" s="25"/>
      <c r="O16" s="25"/>
      <c r="P16" s="25"/>
    </row>
    <row r="17" spans="1:16" ht="30" customHeight="1" x14ac:dyDescent="0.25">
      <c r="A17" s="27"/>
      <c r="B17" s="28"/>
      <c r="C17" s="27"/>
      <c r="D17" s="29"/>
      <c r="E17" s="26"/>
      <c r="F17" s="26"/>
      <c r="G17" s="25"/>
      <c r="H17" s="30"/>
      <c r="I17" s="30"/>
      <c r="J17" s="30"/>
      <c r="K17" s="25"/>
      <c r="L17" s="25"/>
      <c r="M17" s="25"/>
      <c r="N17" s="25"/>
      <c r="O17" s="25"/>
      <c r="P17" s="25"/>
    </row>
    <row r="18" spans="1:16" ht="30" customHeight="1" x14ac:dyDescent="0.25">
      <c r="A18" s="27"/>
      <c r="B18" s="28"/>
      <c r="C18" s="27"/>
      <c r="D18" s="29"/>
      <c r="E18" s="26"/>
      <c r="F18" s="26"/>
      <c r="G18" s="25"/>
      <c r="H18" s="30"/>
      <c r="I18" s="30"/>
      <c r="J18" s="30"/>
      <c r="K18" s="25"/>
      <c r="L18" s="25"/>
      <c r="M18" s="25"/>
      <c r="N18" s="25"/>
      <c r="O18" s="25"/>
      <c r="P18" s="25"/>
    </row>
    <row r="19" spans="1:16" ht="5.0999999999999996" customHeight="1" x14ac:dyDescent="0.25">
      <c r="A19" s="27"/>
      <c r="B19" s="28"/>
      <c r="C19" s="27"/>
      <c r="D19" s="25"/>
      <c r="E19" s="26"/>
      <c r="F19" s="26"/>
      <c r="G19" s="25"/>
      <c r="H19" s="30"/>
      <c r="I19" s="30"/>
      <c r="J19" s="30"/>
      <c r="K19" s="25"/>
      <c r="L19" s="25"/>
      <c r="M19" s="25"/>
      <c r="N19" s="25"/>
      <c r="O19" s="25"/>
      <c r="P19" s="25"/>
    </row>
    <row r="22" spans="1:16" x14ac:dyDescent="0.25">
      <c r="D22" s="1" t="s">
        <v>140</v>
      </c>
    </row>
  </sheetData>
  <sheetProtection sheet="1" selectLockedCells="1"/>
  <mergeCells count="5">
    <mergeCell ref="D11:G11"/>
    <mergeCell ref="D15:G15"/>
    <mergeCell ref="D16:G16"/>
    <mergeCell ref="D12:G12"/>
    <mergeCell ref="D1:G1"/>
  </mergeCells>
  <conditionalFormatting sqref="B4:B19">
    <cfRule type="cellIs" dxfId="57" priority="4" operator="equal">
      <formula>1</formula>
    </cfRule>
  </conditionalFormatting>
  <conditionalFormatting sqref="B4:B19">
    <cfRule type="cellIs" dxfId="56" priority="3" operator="equal">
      <formula>-1</formula>
    </cfRule>
  </conditionalFormatting>
  <pageMargins left="0.39370078740157483" right="0.39370078740157483" top="0.39370078740157483" bottom="0.55118110236220474" header="0" footer="0.19685039370078741"/>
  <pageSetup paperSize="9" orientation="portrait" r:id="rId1"/>
  <headerFooter differentFirst="1">
    <oddFooter>&amp;L&amp;"Arial Narrow,Normal"&amp;8AGENCE COMPTABLE EDGAR QUINET&amp;R&amp;P/&amp;N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O32"/>
  <sheetViews>
    <sheetView view="pageBreakPreview" topLeftCell="A16" zoomScale="115" zoomScaleNormal="130" zoomScaleSheetLayoutView="115" workbookViewId="0">
      <selection activeCell="E30" sqref="E30:G30"/>
    </sheetView>
  </sheetViews>
  <sheetFormatPr baseColWidth="10" defaultColWidth="11.42578125" defaultRowHeight="12.75" x14ac:dyDescent="0.25"/>
  <cols>
    <col min="1" max="1" width="3.7109375" style="1" customWidth="1"/>
    <col min="2" max="2" width="0.5703125" style="1" customWidth="1"/>
    <col min="3" max="3" width="0.85546875" style="1" customWidth="1"/>
    <col min="4" max="4" width="37.7109375" style="1" customWidth="1"/>
    <col min="5" max="6" width="6.7109375" style="3" customWidth="1"/>
    <col min="7" max="7" width="37.7109375" style="1" customWidth="1"/>
    <col min="8" max="8" width="41.5703125" style="1" customWidth="1"/>
    <col min="9" max="9" width="1.5703125" style="1" hidden="1" customWidth="1"/>
    <col min="10" max="10" width="1.7109375" style="1" hidden="1" customWidth="1"/>
    <col min="11" max="15" width="0" style="1" hidden="1" customWidth="1"/>
    <col min="16" max="16384" width="11.42578125" style="1"/>
  </cols>
  <sheetData>
    <row r="1" spans="1:15" ht="30" customHeight="1" x14ac:dyDescent="0.25">
      <c r="D1" s="61" t="s">
        <v>59</v>
      </c>
      <c r="E1" s="61"/>
      <c r="F1" s="61"/>
      <c r="G1" s="61"/>
    </row>
    <row r="2" spans="1:15" ht="25.15" customHeight="1" x14ac:dyDescent="0.25">
      <c r="D2" s="33" t="s">
        <v>126</v>
      </c>
      <c r="E2" s="62">
        <v>43418</v>
      </c>
      <c r="F2" s="63"/>
      <c r="G2" s="63"/>
    </row>
    <row r="3" spans="1:15" ht="25.15" customHeight="1" x14ac:dyDescent="0.25">
      <c r="D3" s="2" t="s">
        <v>61</v>
      </c>
    </row>
    <row r="4" spans="1:15" ht="15" customHeight="1" x14ac:dyDescent="0.25">
      <c r="D4" s="4"/>
      <c r="E4" s="57"/>
      <c r="F4" s="58"/>
      <c r="G4" s="59"/>
    </row>
    <row r="5" spans="1:15" ht="30" customHeight="1" x14ac:dyDescent="0.25">
      <c r="A5" s="5"/>
      <c r="B5" s="6">
        <f>0+M5-N5</f>
        <v>0</v>
      </c>
      <c r="C5" s="5"/>
      <c r="D5" s="7" t="s">
        <v>60</v>
      </c>
      <c r="E5" s="54" t="s">
        <v>158</v>
      </c>
      <c r="F5" s="55"/>
      <c r="G5" s="56"/>
      <c r="H5" s="8"/>
      <c r="I5" s="8"/>
      <c r="J5" s="8"/>
      <c r="M5" s="1">
        <f>IF(E5="x",1,0)</f>
        <v>0</v>
      </c>
      <c r="N5" s="1">
        <f>IF(F5="x",1,0)</f>
        <v>0</v>
      </c>
      <c r="O5" s="1">
        <f>SUM(M5:N5)</f>
        <v>0</v>
      </c>
    </row>
    <row r="6" spans="1:15" ht="30" customHeight="1" x14ac:dyDescent="0.25">
      <c r="A6" s="5"/>
      <c r="B6" s="6" t="e">
        <f>0+M6-N6</f>
        <v>#REF!</v>
      </c>
      <c r="C6" s="5"/>
      <c r="D6" s="7" t="s">
        <v>62</v>
      </c>
      <c r="E6" s="54" t="s">
        <v>159</v>
      </c>
      <c r="F6" s="55"/>
      <c r="G6" s="56"/>
      <c r="H6" s="8"/>
      <c r="I6" s="8"/>
      <c r="J6" s="8"/>
      <c r="M6" s="1" t="e">
        <f>IF(#REF!="x",1,0)</f>
        <v>#REF!</v>
      </c>
      <c r="N6" s="1">
        <f>IF(E6="x",1,0)</f>
        <v>0</v>
      </c>
      <c r="O6" s="1" t="e">
        <f t="shared" ref="O6:O7" si="0">SUM(M6:N6)</f>
        <v>#REF!</v>
      </c>
    </row>
    <row r="7" spans="1:15" ht="30" customHeight="1" x14ac:dyDescent="0.25">
      <c r="A7" s="5"/>
      <c r="B7" s="6">
        <f>0+M7-N7</f>
        <v>0</v>
      </c>
      <c r="C7" s="5"/>
      <c r="D7" s="7" t="s">
        <v>63</v>
      </c>
      <c r="E7" s="54" t="s">
        <v>160</v>
      </c>
      <c r="F7" s="55"/>
      <c r="G7" s="56"/>
      <c r="H7" s="8"/>
      <c r="I7" s="8"/>
      <c r="J7" s="8"/>
      <c r="M7" s="1">
        <f>IF(E7="x",1,0)</f>
        <v>0</v>
      </c>
      <c r="N7" s="1">
        <f>IF(F7="x",1,0)</f>
        <v>0</v>
      </c>
      <c r="O7" s="1">
        <f t="shared" si="0"/>
        <v>0</v>
      </c>
    </row>
    <row r="8" spans="1:15" ht="5.0999999999999996" customHeight="1" x14ac:dyDescent="0.25">
      <c r="A8" s="5"/>
      <c r="B8" s="6">
        <f>0+M8-N8</f>
        <v>0</v>
      </c>
      <c r="C8" s="5"/>
      <c r="D8" s="13"/>
    </row>
    <row r="9" spans="1:15" ht="30" customHeight="1" x14ac:dyDescent="0.25">
      <c r="D9" s="2" t="s">
        <v>64</v>
      </c>
    </row>
    <row r="10" spans="1:15" ht="15" customHeight="1" x14ac:dyDescent="0.25">
      <c r="D10" s="4"/>
      <c r="E10" s="57"/>
      <c r="F10" s="58"/>
      <c r="G10" s="59"/>
    </row>
    <row r="11" spans="1:15" ht="30" customHeight="1" x14ac:dyDescent="0.25">
      <c r="A11" s="5"/>
      <c r="B11" s="6">
        <f>0+M11-N11</f>
        <v>0</v>
      </c>
      <c r="C11" s="5"/>
      <c r="D11" s="7" t="s">
        <v>65</v>
      </c>
      <c r="E11" s="64" t="s">
        <v>141</v>
      </c>
      <c r="F11" s="65"/>
      <c r="G11" s="66"/>
      <c r="H11" s="8"/>
      <c r="I11" s="8"/>
      <c r="J11" s="8"/>
      <c r="M11" s="1">
        <f>IF(E11="x",1,0)</f>
        <v>0</v>
      </c>
      <c r="N11" s="1">
        <f>IF(F11="x",1,0)</f>
        <v>0</v>
      </c>
      <c r="O11" s="1">
        <f>SUM(M11:N11)</f>
        <v>0</v>
      </c>
    </row>
    <row r="12" spans="1:15" ht="30" customHeight="1" x14ac:dyDescent="0.25">
      <c r="A12" s="5"/>
      <c r="B12" s="6" t="e">
        <f>0+M12-N12</f>
        <v>#REF!</v>
      </c>
      <c r="C12" s="5"/>
      <c r="D12" s="7" t="s">
        <v>66</v>
      </c>
      <c r="E12" s="54" t="s">
        <v>155</v>
      </c>
      <c r="F12" s="55"/>
      <c r="G12" s="56"/>
      <c r="H12" s="8"/>
      <c r="I12" s="8"/>
      <c r="J12" s="8"/>
      <c r="M12" s="1" t="e">
        <f>IF(#REF!="x",1,0)</f>
        <v>#REF!</v>
      </c>
      <c r="N12" s="1">
        <f>IF(E12="x",1,0)</f>
        <v>0</v>
      </c>
      <c r="O12" s="1" t="e">
        <f t="shared" ref="O12:O13" si="1">SUM(M12:N12)</f>
        <v>#REF!</v>
      </c>
    </row>
    <row r="13" spans="1:15" ht="30" customHeight="1" x14ac:dyDescent="0.25">
      <c r="A13" s="5"/>
      <c r="B13" s="6">
        <f>0+M13-N13</f>
        <v>0</v>
      </c>
      <c r="C13" s="5"/>
      <c r="D13" s="7" t="s">
        <v>70</v>
      </c>
      <c r="E13" s="54" t="s">
        <v>161</v>
      </c>
      <c r="F13" s="55"/>
      <c r="G13" s="56"/>
      <c r="H13" s="8"/>
      <c r="I13" s="8"/>
      <c r="J13" s="8"/>
      <c r="M13" s="1">
        <f>IF(E13="x",1,0)</f>
        <v>0</v>
      </c>
      <c r="N13" s="1">
        <f>IF(F13="x",1,0)</f>
        <v>0</v>
      </c>
      <c r="O13" s="1">
        <f t="shared" si="1"/>
        <v>0</v>
      </c>
    </row>
    <row r="14" spans="1:15" ht="5.0999999999999996" customHeight="1" x14ac:dyDescent="0.25">
      <c r="A14" s="5"/>
      <c r="B14" s="6">
        <f>0+M14-N14</f>
        <v>0</v>
      </c>
      <c r="C14" s="5"/>
      <c r="D14" s="13"/>
    </row>
    <row r="15" spans="1:15" ht="25.15" customHeight="1" x14ac:dyDescent="0.25">
      <c r="D15" s="2" t="s">
        <v>67</v>
      </c>
    </row>
    <row r="16" spans="1:15" ht="15" customHeight="1" x14ac:dyDescent="0.25">
      <c r="D16" s="4"/>
      <c r="E16" s="57"/>
      <c r="F16" s="58"/>
      <c r="G16" s="59"/>
    </row>
    <row r="17" spans="1:15" ht="30" customHeight="1" x14ac:dyDescent="0.25">
      <c r="A17" s="5"/>
      <c r="B17" s="6">
        <f>0+M17-N17</f>
        <v>0</v>
      </c>
      <c r="C17" s="5"/>
      <c r="D17" s="7" t="s">
        <v>68</v>
      </c>
      <c r="E17" s="54" t="s">
        <v>125</v>
      </c>
      <c r="F17" s="55"/>
      <c r="G17" s="56"/>
      <c r="H17" s="8"/>
      <c r="I17" s="8"/>
      <c r="J17" s="8"/>
      <c r="M17" s="1">
        <f>IF(E17="x",1,0)</f>
        <v>0</v>
      </c>
      <c r="N17" s="1">
        <f>IF(F17="x",1,0)</f>
        <v>0</v>
      </c>
      <c r="O17" s="1">
        <f>SUM(M17:N17)</f>
        <v>0</v>
      </c>
    </row>
    <row r="18" spans="1:15" ht="30" customHeight="1" x14ac:dyDescent="0.25">
      <c r="A18" s="5"/>
      <c r="B18" s="6" t="e">
        <f>0+M18-N18</f>
        <v>#REF!</v>
      </c>
      <c r="C18" s="5"/>
      <c r="D18" s="7" t="s">
        <v>69</v>
      </c>
      <c r="E18" s="60" t="s">
        <v>156</v>
      </c>
      <c r="F18" s="55"/>
      <c r="G18" s="56"/>
      <c r="H18" s="8"/>
      <c r="I18" s="8"/>
      <c r="J18" s="8"/>
      <c r="M18" s="1" t="e">
        <f>IF(#REF!="x",1,0)</f>
        <v>#REF!</v>
      </c>
      <c r="N18" s="1">
        <f>IF(E18="x",1,0)</f>
        <v>0</v>
      </c>
      <c r="O18" s="1" t="e">
        <f t="shared" ref="O18:O21" si="2">SUM(M18:N18)</f>
        <v>#REF!</v>
      </c>
    </row>
    <row r="19" spans="1:15" ht="30" customHeight="1" x14ac:dyDescent="0.25">
      <c r="A19" s="5"/>
      <c r="B19" s="6">
        <f>0+M19-N19</f>
        <v>0</v>
      </c>
      <c r="C19" s="5"/>
      <c r="D19" s="7" t="s">
        <v>71</v>
      </c>
      <c r="E19" s="51" t="s">
        <v>1</v>
      </c>
      <c r="F19" s="52"/>
      <c r="G19" s="53"/>
      <c r="H19" s="8"/>
      <c r="I19" s="8"/>
      <c r="J19" s="8"/>
      <c r="M19" s="1">
        <f>IF(E19="x",1,0)</f>
        <v>0</v>
      </c>
      <c r="N19" s="1">
        <f>IF(F19="x",1,0)</f>
        <v>0</v>
      </c>
      <c r="O19" s="1">
        <f t="shared" ref="O19" si="3">SUM(M19:N19)</f>
        <v>0</v>
      </c>
    </row>
    <row r="20" spans="1:15" ht="30" customHeight="1" x14ac:dyDescent="0.25">
      <c r="A20" s="5"/>
      <c r="B20" s="6"/>
      <c r="C20" s="5"/>
      <c r="D20" s="7" t="s">
        <v>72</v>
      </c>
      <c r="E20" s="51" t="s">
        <v>136</v>
      </c>
      <c r="F20" s="52"/>
      <c r="G20" s="53"/>
      <c r="H20" s="8"/>
      <c r="I20" s="8"/>
      <c r="J20" s="8"/>
    </row>
    <row r="21" spans="1:15" ht="30" customHeight="1" x14ac:dyDescent="0.25">
      <c r="A21" s="5"/>
      <c r="B21" s="6">
        <f>0+M21-N21</f>
        <v>0</v>
      </c>
      <c r="C21" s="5"/>
      <c r="D21" s="7" t="s">
        <v>82</v>
      </c>
      <c r="E21" s="51" t="s">
        <v>1</v>
      </c>
      <c r="F21" s="52"/>
      <c r="G21" s="53"/>
      <c r="H21" s="8"/>
      <c r="I21" s="8"/>
      <c r="J21" s="8"/>
      <c r="M21" s="1">
        <f>IF(E21="x",1,0)</f>
        <v>0</v>
      </c>
      <c r="N21" s="1">
        <f>IF(F21="x",1,0)</f>
        <v>0</v>
      </c>
      <c r="O21" s="1">
        <f t="shared" si="2"/>
        <v>0</v>
      </c>
    </row>
    <row r="22" spans="1:15" ht="5.0999999999999996" customHeight="1" x14ac:dyDescent="0.25">
      <c r="A22" s="5"/>
      <c r="B22" s="6">
        <f>0+M22-N22</f>
        <v>0</v>
      </c>
      <c r="C22" s="5"/>
      <c r="D22" s="13"/>
    </row>
    <row r="23" spans="1:15" ht="25.15" customHeight="1" x14ac:dyDescent="0.25">
      <c r="D23" s="2" t="s">
        <v>73</v>
      </c>
    </row>
    <row r="24" spans="1:15" ht="15" customHeight="1" x14ac:dyDescent="0.25">
      <c r="D24" s="4"/>
      <c r="E24" s="57"/>
      <c r="F24" s="58"/>
      <c r="G24" s="59"/>
    </row>
    <row r="25" spans="1:15" ht="30" customHeight="1" x14ac:dyDescent="0.25">
      <c r="A25" s="5"/>
      <c r="B25" s="6">
        <f>0+M25-N25</f>
        <v>0</v>
      </c>
      <c r="C25" s="5"/>
      <c r="D25" s="7" t="s">
        <v>74</v>
      </c>
      <c r="E25" s="54" t="s">
        <v>160</v>
      </c>
      <c r="F25" s="55"/>
      <c r="G25" s="56"/>
      <c r="H25" s="8"/>
      <c r="I25" s="8"/>
      <c r="J25" s="8"/>
      <c r="M25" s="1">
        <f>IF(E25="x",1,0)</f>
        <v>0</v>
      </c>
      <c r="N25" s="1">
        <f>IF(F25="x",1,0)</f>
        <v>0</v>
      </c>
      <c r="O25" s="1">
        <f>SUM(M25:N25)</f>
        <v>0</v>
      </c>
    </row>
    <row r="26" spans="1:15" ht="30" customHeight="1" x14ac:dyDescent="0.25">
      <c r="A26" s="5"/>
      <c r="B26" s="6" t="e">
        <f>0+M26-N26</f>
        <v>#REF!</v>
      </c>
      <c r="C26" s="5"/>
      <c r="D26" s="7" t="s">
        <v>75</v>
      </c>
      <c r="E26" s="60">
        <v>42248</v>
      </c>
      <c r="F26" s="55"/>
      <c r="G26" s="56"/>
      <c r="H26" s="8"/>
      <c r="I26" s="8"/>
      <c r="J26" s="8"/>
      <c r="M26" s="1" t="e">
        <f>IF(#REF!="x",1,0)</f>
        <v>#REF!</v>
      </c>
      <c r="N26" s="1">
        <f>IF(E26="x",1,0)</f>
        <v>0</v>
      </c>
      <c r="O26" s="1" t="e">
        <f t="shared" ref="O26:O29" si="4">SUM(M26:N26)</f>
        <v>#REF!</v>
      </c>
    </row>
    <row r="27" spans="1:15" ht="30" customHeight="1" x14ac:dyDescent="0.25">
      <c r="A27" s="5"/>
      <c r="B27" s="6"/>
      <c r="C27" s="5"/>
      <c r="D27" s="7" t="s">
        <v>79</v>
      </c>
      <c r="E27" s="54" t="s">
        <v>150</v>
      </c>
      <c r="F27" s="55"/>
      <c r="G27" s="56"/>
      <c r="H27" s="8"/>
      <c r="I27" s="8"/>
      <c r="J27" s="8"/>
    </row>
    <row r="28" spans="1:15" ht="30" customHeight="1" x14ac:dyDescent="0.25">
      <c r="A28" s="5"/>
      <c r="B28" s="6">
        <f>0+M28-N28</f>
        <v>0</v>
      </c>
      <c r="C28" s="5"/>
      <c r="D28" s="7" t="s">
        <v>76</v>
      </c>
      <c r="E28" s="51"/>
      <c r="F28" s="52"/>
      <c r="G28" s="53"/>
      <c r="H28" s="8"/>
      <c r="I28" s="8"/>
      <c r="J28" s="8"/>
      <c r="M28" s="1">
        <f t="shared" ref="M28:N31" si="5">IF(E28="x",1,0)</f>
        <v>0</v>
      </c>
      <c r="N28" s="1">
        <f t="shared" si="5"/>
        <v>0</v>
      </c>
      <c r="O28" s="1">
        <f t="shared" si="4"/>
        <v>0</v>
      </c>
    </row>
    <row r="29" spans="1:15" ht="30" customHeight="1" x14ac:dyDescent="0.25">
      <c r="A29" s="5"/>
      <c r="B29" s="6">
        <f>0+M29-N29</f>
        <v>0</v>
      </c>
      <c r="C29" s="5"/>
      <c r="D29" s="7" t="s">
        <v>77</v>
      </c>
      <c r="E29" s="51" t="s">
        <v>136</v>
      </c>
      <c r="F29" s="52"/>
      <c r="G29" s="53"/>
      <c r="H29" s="8"/>
      <c r="I29" s="8"/>
      <c r="J29" s="8"/>
      <c r="M29" s="1">
        <f t="shared" si="5"/>
        <v>0</v>
      </c>
      <c r="N29" s="1">
        <f t="shared" si="5"/>
        <v>0</v>
      </c>
      <c r="O29" s="1">
        <f t="shared" si="4"/>
        <v>0</v>
      </c>
    </row>
    <row r="30" spans="1:15" ht="30" customHeight="1" x14ac:dyDescent="0.25">
      <c r="A30" s="5"/>
      <c r="B30" s="6">
        <f>0+M30-N30</f>
        <v>0</v>
      </c>
      <c r="C30" s="5"/>
      <c r="D30" s="7" t="s">
        <v>78</v>
      </c>
      <c r="E30" s="51" t="s">
        <v>1</v>
      </c>
      <c r="F30" s="52"/>
      <c r="G30" s="53"/>
      <c r="H30" s="8"/>
      <c r="I30" s="8"/>
      <c r="J30" s="8"/>
      <c r="M30" s="1">
        <f t="shared" si="5"/>
        <v>0</v>
      </c>
      <c r="N30" s="1">
        <f t="shared" si="5"/>
        <v>0</v>
      </c>
      <c r="O30" s="1">
        <f t="shared" ref="O30:O31" si="6">SUM(M30:N30)</f>
        <v>0</v>
      </c>
    </row>
    <row r="31" spans="1:15" ht="30" customHeight="1" x14ac:dyDescent="0.25">
      <c r="A31" s="5"/>
      <c r="B31" s="6">
        <f>0+M31-N31</f>
        <v>0</v>
      </c>
      <c r="C31" s="5"/>
      <c r="D31" s="7" t="s">
        <v>80</v>
      </c>
      <c r="E31" s="51" t="s">
        <v>136</v>
      </c>
      <c r="F31" s="52"/>
      <c r="G31" s="53"/>
      <c r="H31" s="8"/>
      <c r="I31" s="8"/>
      <c r="J31" s="8"/>
      <c r="M31" s="1">
        <f t="shared" si="5"/>
        <v>0</v>
      </c>
      <c r="N31" s="1">
        <f t="shared" si="5"/>
        <v>0</v>
      </c>
      <c r="O31" s="1">
        <f t="shared" si="6"/>
        <v>0</v>
      </c>
    </row>
    <row r="32" spans="1:15" ht="5.0999999999999996" customHeight="1" x14ac:dyDescent="0.25">
      <c r="A32" s="5"/>
      <c r="B32" s="6">
        <f>0+M32-N32</f>
        <v>0</v>
      </c>
      <c r="C32" s="5"/>
      <c r="D32" s="13"/>
    </row>
  </sheetData>
  <sheetProtection sheet="1" objects="1" scenarios="1" selectLockedCells="1"/>
  <mergeCells count="24">
    <mergeCell ref="D1:G1"/>
    <mergeCell ref="E4:G4"/>
    <mergeCell ref="E20:G20"/>
    <mergeCell ref="E2:G2"/>
    <mergeCell ref="E29:G29"/>
    <mergeCell ref="E7:G7"/>
    <mergeCell ref="E6:G6"/>
    <mergeCell ref="E5:G5"/>
    <mergeCell ref="E10:G10"/>
    <mergeCell ref="E16:G16"/>
    <mergeCell ref="E17:G17"/>
    <mergeCell ref="E18:G18"/>
    <mergeCell ref="E11:G11"/>
    <mergeCell ref="E12:G12"/>
    <mergeCell ref="E13:G13"/>
    <mergeCell ref="E30:G30"/>
    <mergeCell ref="E31:G31"/>
    <mergeCell ref="E27:G27"/>
    <mergeCell ref="E21:G21"/>
    <mergeCell ref="E19:G19"/>
    <mergeCell ref="E24:G24"/>
    <mergeCell ref="E25:G25"/>
    <mergeCell ref="E26:G26"/>
    <mergeCell ref="E28:G28"/>
  </mergeCells>
  <pageMargins left="0.39370078740157483" right="0.39370078740157483" top="0.39370078740157483" bottom="0.39370078740157483" header="0" footer="0.19685039370078741"/>
  <pageSetup paperSize="9" orientation="portrait" r:id="rId1"/>
  <headerFooter>
    <oddFooter>&amp;L&amp;"Arial Narrow,Normal"&amp;8AGENCE COMPTABLE ROBERT SCHUMAN - 67 HAGUENAU&amp;R&amp;P/&amp;N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P36"/>
  <sheetViews>
    <sheetView topLeftCell="A19" zoomScale="130" zoomScaleNormal="130" workbookViewId="0">
      <selection activeCell="E24" sqref="E24:G25"/>
    </sheetView>
  </sheetViews>
  <sheetFormatPr baseColWidth="10" defaultColWidth="11.42578125" defaultRowHeight="12.75" x14ac:dyDescent="0.25"/>
  <cols>
    <col min="1" max="1" width="3.7109375" style="1" customWidth="1"/>
    <col min="2" max="2" width="0.5703125" style="1" customWidth="1"/>
    <col min="3" max="3" width="0.85546875" style="1" customWidth="1"/>
    <col min="4" max="4" width="37.7109375" style="1" customWidth="1"/>
    <col min="5" max="6" width="6.7109375" style="3" customWidth="1"/>
    <col min="7" max="7" width="37.7109375" style="1" customWidth="1"/>
    <col min="8" max="8" width="41.5703125" style="1" customWidth="1"/>
    <col min="9" max="9" width="1.5703125" style="1" hidden="1" customWidth="1"/>
    <col min="10" max="10" width="1.7109375" style="1" hidden="1" customWidth="1"/>
    <col min="11" max="16" width="11.42578125" style="1" hidden="1" customWidth="1"/>
    <col min="17" max="17" width="11.42578125" style="1" customWidth="1"/>
    <col min="18" max="16384" width="11.42578125" style="1"/>
  </cols>
  <sheetData>
    <row r="1" spans="1:15" ht="25.15" customHeight="1" x14ac:dyDescent="0.25">
      <c r="D1" s="61" t="s">
        <v>16</v>
      </c>
      <c r="E1" s="61"/>
      <c r="F1" s="61"/>
      <c r="G1" s="61"/>
    </row>
    <row r="2" spans="1:15" ht="25.15" customHeight="1" x14ac:dyDescent="0.25">
      <c r="D2" s="2" t="s">
        <v>14</v>
      </c>
    </row>
    <row r="3" spans="1:15" ht="15" customHeight="1" x14ac:dyDescent="0.25">
      <c r="D3" s="4" t="s">
        <v>12</v>
      </c>
      <c r="E3" s="4" t="s">
        <v>0</v>
      </c>
      <c r="F3" s="4" t="s">
        <v>1</v>
      </c>
      <c r="G3" s="4" t="s">
        <v>2</v>
      </c>
    </row>
    <row r="4" spans="1:15" ht="30" customHeight="1" x14ac:dyDescent="0.25">
      <c r="A4" s="5">
        <v>1</v>
      </c>
      <c r="B4" s="6">
        <f t="shared" ref="B4:B32" si="0">0+M4-N4</f>
        <v>-1</v>
      </c>
      <c r="C4" s="5"/>
      <c r="D4" s="7" t="s">
        <v>3</v>
      </c>
      <c r="E4" s="16"/>
      <c r="F4" s="16" t="s">
        <v>146</v>
      </c>
      <c r="G4" s="18"/>
      <c r="H4" s="8" t="str">
        <f>IF(O4=2,"Attention, vous ne pouvez donner qu'une réponse !","")</f>
        <v/>
      </c>
      <c r="I4" s="8"/>
      <c r="J4" s="8"/>
      <c r="M4" s="1">
        <f t="shared" ref="M4:N9" si="1">IF(E4="x",1,0)</f>
        <v>0</v>
      </c>
      <c r="N4" s="1">
        <f t="shared" si="1"/>
        <v>1</v>
      </c>
      <c r="O4" s="1">
        <f>SUM(M4:N4)</f>
        <v>1</v>
      </c>
    </row>
    <row r="5" spans="1:15" ht="30" customHeight="1" x14ac:dyDescent="0.25">
      <c r="A5" s="5">
        <v>2</v>
      </c>
      <c r="B5" s="6">
        <f t="shared" si="0"/>
        <v>1</v>
      </c>
      <c r="C5" s="5"/>
      <c r="D5" s="7" t="s">
        <v>4</v>
      </c>
      <c r="E5" s="16" t="s">
        <v>146</v>
      </c>
      <c r="F5" s="16"/>
      <c r="G5" s="18"/>
      <c r="H5" s="8" t="str">
        <f t="shared" ref="H5:H9" si="2">IF(O5=2,"Attention, vous ne pouvez donner qu'une réponse !","")</f>
        <v/>
      </c>
      <c r="I5" s="8"/>
      <c r="J5" s="8"/>
      <c r="M5" s="1">
        <f t="shared" si="1"/>
        <v>1</v>
      </c>
      <c r="N5" s="1">
        <f t="shared" si="1"/>
        <v>0</v>
      </c>
      <c r="O5" s="1">
        <f t="shared" ref="O5:O9" si="3">SUM(M5:N5)</f>
        <v>1</v>
      </c>
    </row>
    <row r="6" spans="1:15" ht="30" customHeight="1" x14ac:dyDescent="0.25">
      <c r="A6" s="5">
        <v>3</v>
      </c>
      <c r="B6" s="6">
        <f t="shared" si="0"/>
        <v>1</v>
      </c>
      <c r="C6" s="5"/>
      <c r="D6" s="7" t="s">
        <v>132</v>
      </c>
      <c r="E6" s="16" t="s">
        <v>146</v>
      </c>
      <c r="F6" s="16"/>
      <c r="G6" s="18"/>
      <c r="H6" s="8" t="str">
        <f t="shared" si="2"/>
        <v/>
      </c>
      <c r="I6" s="8"/>
      <c r="J6" s="8"/>
      <c r="M6" s="1">
        <f t="shared" si="1"/>
        <v>1</v>
      </c>
      <c r="N6" s="1">
        <f t="shared" si="1"/>
        <v>0</v>
      </c>
      <c r="O6" s="1">
        <f t="shared" si="3"/>
        <v>1</v>
      </c>
    </row>
    <row r="7" spans="1:15" ht="30" customHeight="1" x14ac:dyDescent="0.25">
      <c r="A7" s="5">
        <v>4</v>
      </c>
      <c r="B7" s="6">
        <f t="shared" si="0"/>
        <v>-1</v>
      </c>
      <c r="C7" s="5"/>
      <c r="D7" s="7" t="s">
        <v>5</v>
      </c>
      <c r="E7" s="16"/>
      <c r="F7" s="16" t="s">
        <v>146</v>
      </c>
      <c r="G7" s="18"/>
      <c r="H7" s="8" t="str">
        <f t="shared" si="2"/>
        <v/>
      </c>
      <c r="I7" s="8"/>
      <c r="J7" s="8"/>
      <c r="M7" s="1">
        <f t="shared" si="1"/>
        <v>0</v>
      </c>
      <c r="N7" s="1">
        <f t="shared" si="1"/>
        <v>1</v>
      </c>
      <c r="O7" s="1">
        <f t="shared" si="3"/>
        <v>1</v>
      </c>
    </row>
    <row r="8" spans="1:15" ht="30" customHeight="1" x14ac:dyDescent="0.25">
      <c r="A8" s="5">
        <v>5</v>
      </c>
      <c r="B8" s="6">
        <f t="shared" si="0"/>
        <v>1</v>
      </c>
      <c r="C8" s="5"/>
      <c r="D8" s="7" t="s">
        <v>13</v>
      </c>
      <c r="E8" s="16" t="s">
        <v>146</v>
      </c>
      <c r="F8" s="16"/>
      <c r="G8" s="18" t="s">
        <v>148</v>
      </c>
      <c r="H8" s="8" t="str">
        <f t="shared" si="2"/>
        <v/>
      </c>
      <c r="I8" s="8"/>
      <c r="J8" s="8"/>
      <c r="M8" s="1">
        <f t="shared" si="1"/>
        <v>1</v>
      </c>
      <c r="N8" s="1">
        <f t="shared" si="1"/>
        <v>0</v>
      </c>
      <c r="O8" s="1">
        <f t="shared" si="3"/>
        <v>1</v>
      </c>
    </row>
    <row r="9" spans="1:15" ht="30" customHeight="1" x14ac:dyDescent="0.25">
      <c r="A9" s="5">
        <v>6</v>
      </c>
      <c r="B9" s="6">
        <f t="shared" si="0"/>
        <v>-1</v>
      </c>
      <c r="C9" s="5"/>
      <c r="D9" s="7" t="s">
        <v>129</v>
      </c>
      <c r="E9" s="16"/>
      <c r="F9" s="16" t="s">
        <v>146</v>
      </c>
      <c r="G9" s="18"/>
      <c r="H9" s="8" t="str">
        <f t="shared" si="2"/>
        <v/>
      </c>
      <c r="I9" s="8"/>
      <c r="J9" s="8"/>
      <c r="M9" s="1">
        <f t="shared" si="1"/>
        <v>0</v>
      </c>
      <c r="N9" s="1">
        <f t="shared" si="1"/>
        <v>1</v>
      </c>
      <c r="O9" s="1">
        <f t="shared" si="3"/>
        <v>1</v>
      </c>
    </row>
    <row r="10" spans="1:15" ht="5.0999999999999996" customHeight="1" x14ac:dyDescent="0.25">
      <c r="A10" s="5"/>
      <c r="B10" s="6">
        <f t="shared" si="0"/>
        <v>0</v>
      </c>
      <c r="C10" s="5"/>
      <c r="D10" s="9"/>
    </row>
    <row r="11" spans="1:15" ht="30" customHeight="1" x14ac:dyDescent="0.25">
      <c r="A11" s="5">
        <v>7</v>
      </c>
      <c r="B11" s="6">
        <f t="shared" si="0"/>
        <v>-1</v>
      </c>
      <c r="C11" s="5"/>
      <c r="D11" s="10" t="s">
        <v>6</v>
      </c>
      <c r="E11" s="73">
        <v>6</v>
      </c>
      <c r="F11" s="74"/>
      <c r="G11" s="11"/>
      <c r="M11" s="1">
        <f>IF(E11=0,"",1-N11)</f>
        <v>0</v>
      </c>
      <c r="N11" s="1">
        <f>IF(E11&gt;5,1,0)</f>
        <v>1</v>
      </c>
    </row>
    <row r="12" spans="1:15" ht="25.15" customHeight="1" x14ac:dyDescent="0.25">
      <c r="A12" s="5"/>
      <c r="B12" s="6">
        <f t="shared" si="0"/>
        <v>0</v>
      </c>
      <c r="C12" s="5"/>
      <c r="D12" s="12" t="s">
        <v>133</v>
      </c>
      <c r="E12" s="67" t="s">
        <v>162</v>
      </c>
      <c r="F12" s="67"/>
      <c r="G12" s="68"/>
    </row>
    <row r="13" spans="1:15" ht="25.15" customHeight="1" x14ac:dyDescent="0.25">
      <c r="A13" s="5"/>
      <c r="B13" s="6">
        <f t="shared" si="0"/>
        <v>0</v>
      </c>
      <c r="C13" s="5"/>
      <c r="D13" s="17"/>
      <c r="E13" s="69"/>
      <c r="F13" s="69"/>
      <c r="G13" s="70"/>
    </row>
    <row r="14" spans="1:15" ht="5.0999999999999996" customHeight="1" x14ac:dyDescent="0.25">
      <c r="A14" s="5"/>
      <c r="B14" s="6">
        <f t="shared" si="0"/>
        <v>0</v>
      </c>
      <c r="C14" s="5"/>
      <c r="D14" s="13"/>
    </row>
    <row r="15" spans="1:15" ht="25.15" customHeight="1" x14ac:dyDescent="0.25">
      <c r="A15" s="5"/>
      <c r="B15" s="6">
        <f t="shared" si="0"/>
        <v>0</v>
      </c>
      <c r="C15" s="5"/>
      <c r="D15" s="2" t="s">
        <v>15</v>
      </c>
    </row>
    <row r="16" spans="1:15" ht="15" customHeight="1" x14ac:dyDescent="0.25">
      <c r="A16" s="5"/>
      <c r="B16" s="6">
        <f t="shared" si="0"/>
        <v>0</v>
      </c>
      <c r="C16" s="5"/>
      <c r="D16" s="4" t="s">
        <v>12</v>
      </c>
      <c r="E16" s="4" t="s">
        <v>0</v>
      </c>
      <c r="F16" s="4" t="s">
        <v>1</v>
      </c>
      <c r="G16" s="4" t="s">
        <v>2</v>
      </c>
    </row>
    <row r="17" spans="1:15" ht="30" customHeight="1" x14ac:dyDescent="0.25">
      <c r="A17" s="5">
        <v>8</v>
      </c>
      <c r="B17" s="6">
        <f t="shared" si="0"/>
        <v>1</v>
      </c>
      <c r="C17" s="5"/>
      <c r="D17" s="7" t="s">
        <v>7</v>
      </c>
      <c r="E17" s="16" t="s">
        <v>146</v>
      </c>
      <c r="F17" s="16"/>
      <c r="G17" s="18" t="s">
        <v>151</v>
      </c>
      <c r="H17" s="8" t="str">
        <f>IF(O17=2,"Attention, vous ne pouvez donner qu'une réponse !","")</f>
        <v/>
      </c>
      <c r="I17" s="8"/>
      <c r="J17" s="8"/>
      <c r="M17" s="1">
        <f t="shared" ref="M17:N21" si="4">IF(E17="x",1,0)</f>
        <v>1</v>
      </c>
      <c r="N17" s="1">
        <f t="shared" si="4"/>
        <v>0</v>
      </c>
      <c r="O17" s="1">
        <f>SUM(M17:N17)</f>
        <v>1</v>
      </c>
    </row>
    <row r="18" spans="1:15" ht="30" customHeight="1" x14ac:dyDescent="0.25">
      <c r="A18" s="5">
        <v>9</v>
      </c>
      <c r="B18" s="6">
        <f t="shared" si="0"/>
        <v>-1</v>
      </c>
      <c r="C18" s="5"/>
      <c r="D18" s="7" t="s">
        <v>11</v>
      </c>
      <c r="E18" s="16"/>
      <c r="F18" s="16" t="s">
        <v>146</v>
      </c>
      <c r="G18" s="18"/>
      <c r="H18" s="8" t="str">
        <f t="shared" ref="H18:H22" si="5">IF(O18=2,"Attention, vous ne pouvez donner qu'une réponse !","")</f>
        <v/>
      </c>
      <c r="I18" s="8"/>
      <c r="J18" s="8"/>
      <c r="M18" s="1">
        <f t="shared" si="4"/>
        <v>0</v>
      </c>
      <c r="N18" s="1">
        <f t="shared" si="4"/>
        <v>1</v>
      </c>
      <c r="O18" s="1">
        <f t="shared" ref="O18:O21" si="6">SUM(M18:N18)</f>
        <v>1</v>
      </c>
    </row>
    <row r="19" spans="1:15" ht="30" customHeight="1" x14ac:dyDescent="0.25">
      <c r="A19" s="5">
        <v>10</v>
      </c>
      <c r="B19" s="6">
        <f t="shared" si="0"/>
        <v>-1</v>
      </c>
      <c r="C19" s="5"/>
      <c r="D19" s="7" t="s">
        <v>8</v>
      </c>
      <c r="E19" s="16"/>
      <c r="F19" s="16" t="s">
        <v>146</v>
      </c>
      <c r="G19" s="18"/>
      <c r="H19" s="8" t="str">
        <f t="shared" si="5"/>
        <v/>
      </c>
      <c r="I19" s="8"/>
      <c r="J19" s="8"/>
      <c r="M19" s="1">
        <f t="shared" si="4"/>
        <v>0</v>
      </c>
      <c r="N19" s="1">
        <f t="shared" si="4"/>
        <v>1</v>
      </c>
      <c r="O19" s="1">
        <f t="shared" si="6"/>
        <v>1</v>
      </c>
    </row>
    <row r="20" spans="1:15" ht="30" customHeight="1" x14ac:dyDescent="0.25">
      <c r="A20" s="5">
        <v>11</v>
      </c>
      <c r="B20" s="6">
        <f t="shared" si="0"/>
        <v>1</v>
      </c>
      <c r="C20" s="5"/>
      <c r="D20" s="7" t="s">
        <v>9</v>
      </c>
      <c r="E20" s="16" t="s">
        <v>146</v>
      </c>
      <c r="F20" s="16"/>
      <c r="G20" s="18"/>
      <c r="H20" s="8" t="str">
        <f t="shared" si="5"/>
        <v/>
      </c>
      <c r="I20" s="8"/>
      <c r="J20" s="8"/>
      <c r="M20" s="1">
        <f t="shared" si="4"/>
        <v>1</v>
      </c>
      <c r="N20" s="1">
        <f t="shared" si="4"/>
        <v>0</v>
      </c>
      <c r="O20" s="1">
        <f t="shared" si="6"/>
        <v>1</v>
      </c>
    </row>
    <row r="21" spans="1:15" ht="30" customHeight="1" x14ac:dyDescent="0.25">
      <c r="A21" s="5">
        <v>12</v>
      </c>
      <c r="B21" s="6">
        <f t="shared" si="0"/>
        <v>1</v>
      </c>
      <c r="C21" s="5"/>
      <c r="D21" s="7" t="s">
        <v>10</v>
      </c>
      <c r="E21" s="16" t="s">
        <v>146</v>
      </c>
      <c r="F21" s="16"/>
      <c r="G21" s="18"/>
      <c r="H21" s="8" t="str">
        <f t="shared" si="5"/>
        <v/>
      </c>
      <c r="I21" s="8"/>
      <c r="J21" s="8"/>
      <c r="M21" s="1">
        <f t="shared" si="4"/>
        <v>1</v>
      </c>
      <c r="N21" s="1">
        <f t="shared" si="4"/>
        <v>0</v>
      </c>
      <c r="O21" s="1">
        <f t="shared" si="6"/>
        <v>1</v>
      </c>
    </row>
    <row r="22" spans="1:15" ht="5.0999999999999996" customHeight="1" x14ac:dyDescent="0.25">
      <c r="A22" s="5"/>
      <c r="B22" s="6">
        <f t="shared" si="0"/>
        <v>0</v>
      </c>
      <c r="C22" s="5"/>
      <c r="H22" s="8" t="str">
        <f t="shared" si="5"/>
        <v/>
      </c>
      <c r="I22" s="8"/>
      <c r="J22" s="8"/>
    </row>
    <row r="23" spans="1:15" ht="30" customHeight="1" x14ac:dyDescent="0.25">
      <c r="A23" s="5">
        <v>13</v>
      </c>
      <c r="B23" s="6">
        <f t="shared" si="0"/>
        <v>1</v>
      </c>
      <c r="C23" s="5"/>
      <c r="D23" s="7" t="s">
        <v>17</v>
      </c>
      <c r="E23" s="54">
        <v>2</v>
      </c>
      <c r="F23" s="56"/>
      <c r="G23" s="11"/>
      <c r="M23" s="1">
        <f>IF(E23=2,1,0)</f>
        <v>1</v>
      </c>
      <c r="N23" s="1">
        <f>IF(E23=0,"",1-M23)</f>
        <v>0</v>
      </c>
    </row>
    <row r="24" spans="1:15" ht="25.15" customHeight="1" x14ac:dyDescent="0.25">
      <c r="A24" s="5"/>
      <c r="B24" s="6">
        <f t="shared" si="0"/>
        <v>0</v>
      </c>
      <c r="C24" s="5"/>
      <c r="D24" s="12" t="s">
        <v>134</v>
      </c>
      <c r="E24" s="67" t="s">
        <v>163</v>
      </c>
      <c r="F24" s="67"/>
      <c r="G24" s="68"/>
    </row>
    <row r="25" spans="1:15" ht="25.15" customHeight="1" x14ac:dyDescent="0.25">
      <c r="A25" s="5"/>
      <c r="B25" s="6">
        <f t="shared" si="0"/>
        <v>0</v>
      </c>
      <c r="C25" s="5"/>
      <c r="D25" s="17"/>
      <c r="E25" s="69"/>
      <c r="F25" s="69"/>
      <c r="G25" s="70"/>
    </row>
    <row r="26" spans="1:15" ht="5.0999999999999996" customHeight="1" x14ac:dyDescent="0.25">
      <c r="A26" s="5"/>
      <c r="B26" s="6">
        <f t="shared" si="0"/>
        <v>0</v>
      </c>
      <c r="C26" s="5"/>
    </row>
    <row r="27" spans="1:15" ht="30" customHeight="1" x14ac:dyDescent="0.25">
      <c r="A27" s="5">
        <v>14</v>
      </c>
      <c r="B27" s="6" t="e">
        <f t="shared" si="0"/>
        <v>#VALUE!</v>
      </c>
      <c r="C27" s="5"/>
      <c r="D27" s="7" t="s">
        <v>18</v>
      </c>
      <c r="E27" s="54"/>
      <c r="F27" s="56"/>
      <c r="G27" s="11"/>
      <c r="M27" s="1">
        <f>IF(E27=2,1,IF(E27=3,1,0))</f>
        <v>0</v>
      </c>
      <c r="N27" s="1" t="str">
        <f>IF(E27=0,"",1-M27)</f>
        <v/>
      </c>
    </row>
    <row r="28" spans="1:15" ht="25.15" customHeight="1" x14ac:dyDescent="0.25">
      <c r="A28" s="5"/>
      <c r="B28" s="6">
        <f t="shared" si="0"/>
        <v>0</v>
      </c>
      <c r="C28" s="5"/>
      <c r="D28" s="12" t="s">
        <v>134</v>
      </c>
      <c r="E28" s="67"/>
      <c r="F28" s="67"/>
      <c r="G28" s="68"/>
    </row>
    <row r="29" spans="1:15" ht="25.15" customHeight="1" x14ac:dyDescent="0.25">
      <c r="A29" s="5"/>
      <c r="B29" s="6">
        <f t="shared" si="0"/>
        <v>0</v>
      </c>
      <c r="C29" s="5"/>
      <c r="D29" s="17" t="s">
        <v>138</v>
      </c>
      <c r="E29" s="69"/>
      <c r="F29" s="69"/>
      <c r="G29" s="70"/>
    </row>
    <row r="30" spans="1:15" ht="5.0999999999999996" customHeight="1" x14ac:dyDescent="0.25">
      <c r="A30" s="5"/>
      <c r="B30" s="6">
        <f t="shared" si="0"/>
        <v>0</v>
      </c>
      <c r="C30" s="5"/>
    </row>
    <row r="31" spans="1:15" ht="30" customHeight="1" x14ac:dyDescent="0.25">
      <c r="A31" s="5">
        <v>15</v>
      </c>
      <c r="B31" s="6" t="e">
        <f t="shared" si="0"/>
        <v>#VALUE!</v>
      </c>
      <c r="C31" s="5"/>
      <c r="D31" s="7" t="s">
        <v>19</v>
      </c>
      <c r="E31" s="60"/>
      <c r="F31" s="56"/>
      <c r="G31" s="14"/>
      <c r="K31" s="15">
        <f>régie!E2</f>
        <v>43418</v>
      </c>
      <c r="L31" s="1" t="str">
        <f>IF(E31=0,"",(K31-E31)/360)</f>
        <v/>
      </c>
      <c r="M31" s="1">
        <f>IF(L31&gt;1,0,1)</f>
        <v>0</v>
      </c>
      <c r="N31" s="1" t="str">
        <f>IF(E31=0,"",1-M31)</f>
        <v/>
      </c>
    </row>
    <row r="32" spans="1:15" ht="30" customHeight="1" x14ac:dyDescent="0.25">
      <c r="A32" s="5">
        <v>16</v>
      </c>
      <c r="B32" s="6">
        <f t="shared" si="0"/>
        <v>0</v>
      </c>
      <c r="C32" s="5"/>
      <c r="D32" s="7" t="s">
        <v>20</v>
      </c>
      <c r="E32" s="71"/>
      <c r="F32" s="72"/>
      <c r="G32" s="14"/>
      <c r="K32" s="15"/>
      <c r="M32" s="1">
        <f>IF(E32&gt;0,1-N32,0)</f>
        <v>0</v>
      </c>
      <c r="N32" s="1">
        <f>IF(E32="AP1",1,IF(E32="I",1,IF(E32="II",1,0)))</f>
        <v>0</v>
      </c>
    </row>
    <row r="35" spans="13:15" x14ac:dyDescent="0.25">
      <c r="M35" s="1">
        <f>SUM(M4:M34)</f>
        <v>7</v>
      </c>
      <c r="N35" s="1">
        <f>SUM(N4:N34)</f>
        <v>6</v>
      </c>
      <c r="O35" s="1">
        <f>SUM(M35:N35)</f>
        <v>13</v>
      </c>
    </row>
    <row r="36" spans="13:15" x14ac:dyDescent="0.25">
      <c r="O36" s="19">
        <f>N35/O35</f>
        <v>0.46153846153846156</v>
      </c>
    </row>
  </sheetData>
  <sheetProtection sheet="1" objects="1" scenarios="1" selectLockedCells="1"/>
  <mergeCells count="9">
    <mergeCell ref="E28:G29"/>
    <mergeCell ref="E31:F31"/>
    <mergeCell ref="E32:F32"/>
    <mergeCell ref="D1:G1"/>
    <mergeCell ref="E12:G13"/>
    <mergeCell ref="E23:F23"/>
    <mergeCell ref="E24:G25"/>
    <mergeCell ref="E27:F27"/>
    <mergeCell ref="E11:F11"/>
  </mergeCells>
  <conditionalFormatting sqref="B4:B31">
    <cfRule type="cellIs" dxfId="55" priority="5" operator="equal">
      <formula>1</formula>
    </cfRule>
  </conditionalFormatting>
  <conditionalFormatting sqref="B4:B31">
    <cfRule type="cellIs" dxfId="54" priority="3" operator="equal">
      <formula>-1</formula>
    </cfRule>
  </conditionalFormatting>
  <conditionalFormatting sqref="B32">
    <cfRule type="cellIs" dxfId="53" priority="2" operator="equal">
      <formula>1</formula>
    </cfRule>
  </conditionalFormatting>
  <conditionalFormatting sqref="B32">
    <cfRule type="cellIs" dxfId="52" priority="1" operator="equal">
      <formula>-1</formula>
    </cfRule>
  </conditionalFormatting>
  <pageMargins left="0.39370078740157483" right="0.39370078740157483" top="0.39370078740157483" bottom="0.55118110236220474" header="0" footer="0.19685039370078741"/>
  <pageSetup paperSize="9" orientation="portrait" r:id="rId1"/>
  <headerFooter>
    <oddFooter>&amp;L&amp;"Arial Narrow,Normal"&amp;8AGENCE COMPTABLE ROBERT SCHUMAN - 67 HAGUENAU&amp;R&amp;P/&amp;N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Q23"/>
  <sheetViews>
    <sheetView zoomScale="130" zoomScaleNormal="130" workbookViewId="0">
      <selection activeCell="F7" sqref="F7"/>
    </sheetView>
  </sheetViews>
  <sheetFormatPr baseColWidth="10" defaultColWidth="11.42578125" defaultRowHeight="12.75" x14ac:dyDescent="0.25"/>
  <cols>
    <col min="1" max="1" width="3.7109375" style="1" customWidth="1"/>
    <col min="2" max="2" width="0.5703125" style="1" customWidth="1"/>
    <col min="3" max="3" width="0.85546875" style="1" customWidth="1"/>
    <col min="4" max="4" width="37.7109375" style="1" customWidth="1"/>
    <col min="5" max="6" width="6.7109375" style="3" customWidth="1"/>
    <col min="7" max="7" width="37.7109375" style="1" customWidth="1"/>
    <col min="8" max="8" width="41.5703125" style="1" customWidth="1"/>
    <col min="9" max="9" width="1.5703125" style="1" hidden="1" customWidth="1"/>
    <col min="10" max="10" width="1.7109375" style="1" hidden="1" customWidth="1"/>
    <col min="11" max="17" width="11.42578125" style="1" hidden="1" customWidth="1"/>
    <col min="18" max="16384" width="11.42578125" style="1"/>
  </cols>
  <sheetData>
    <row r="1" spans="1:15" ht="25.15" customHeight="1" x14ac:dyDescent="0.25">
      <c r="D1" s="61" t="s">
        <v>33</v>
      </c>
      <c r="E1" s="61"/>
      <c r="F1" s="61"/>
      <c r="G1" s="61"/>
    </row>
    <row r="2" spans="1:15" ht="25.15" customHeight="1" x14ac:dyDescent="0.25">
      <c r="D2" s="2" t="s">
        <v>25</v>
      </c>
    </row>
    <row r="3" spans="1:15" ht="15" customHeight="1" x14ac:dyDescent="0.25">
      <c r="D3" s="4" t="s">
        <v>12</v>
      </c>
      <c r="E3" s="4" t="s">
        <v>0</v>
      </c>
      <c r="F3" s="4" t="s">
        <v>1</v>
      </c>
      <c r="G3" s="4" t="s">
        <v>2</v>
      </c>
    </row>
    <row r="4" spans="1:15" ht="30" customHeight="1" x14ac:dyDescent="0.25">
      <c r="A4" s="5">
        <v>17</v>
      </c>
      <c r="B4" s="6">
        <f>0+M4-N4</f>
        <v>-1</v>
      </c>
      <c r="C4" s="5"/>
      <c r="D4" s="7" t="s">
        <v>44</v>
      </c>
      <c r="E4" s="16"/>
      <c r="F4" s="16" t="s">
        <v>146</v>
      </c>
      <c r="G4" s="18"/>
      <c r="H4" s="8" t="str">
        <f>IF(O4=2,"Attention, vous ne pouvez donner qu'une réponse !","")</f>
        <v/>
      </c>
      <c r="I4" s="8"/>
      <c r="J4" s="8"/>
      <c r="M4" s="1">
        <f>IF(E4="x",1,0)</f>
        <v>0</v>
      </c>
      <c r="N4" s="1">
        <f>IF(F4="x",1,0)</f>
        <v>1</v>
      </c>
      <c r="O4" s="1">
        <f>SUM(M4:N4)</f>
        <v>1</v>
      </c>
    </row>
    <row r="5" spans="1:15" ht="30" customHeight="1" x14ac:dyDescent="0.25">
      <c r="A5" s="5">
        <v>18</v>
      </c>
      <c r="B5" s="6">
        <f t="shared" ref="B5:B6" si="0">0+M5-N5</f>
        <v>-1</v>
      </c>
      <c r="C5" s="5"/>
      <c r="D5" s="7" t="s">
        <v>21</v>
      </c>
      <c r="E5" s="16"/>
      <c r="F5" s="16" t="s">
        <v>146</v>
      </c>
      <c r="G5" s="18"/>
      <c r="H5" s="8" t="str">
        <f t="shared" ref="H5:H6" si="1">IF(O5=2,"Attention, vous ne pouvez donner qu'une réponse !","")</f>
        <v/>
      </c>
      <c r="I5" s="8"/>
      <c r="J5" s="8"/>
      <c r="M5" s="1">
        <f t="shared" ref="M5:M6" si="2">IF(E5="x",1,0)</f>
        <v>0</v>
      </c>
      <c r="N5" s="1">
        <f t="shared" ref="N5:N6" si="3">IF(F5="x",1,0)</f>
        <v>1</v>
      </c>
      <c r="O5" s="1">
        <f t="shared" ref="O5:O6" si="4">SUM(M5:N5)</f>
        <v>1</v>
      </c>
    </row>
    <row r="6" spans="1:15" ht="30" customHeight="1" x14ac:dyDescent="0.25">
      <c r="A6" s="5">
        <v>19</v>
      </c>
      <c r="B6" s="6">
        <f t="shared" si="0"/>
        <v>-1</v>
      </c>
      <c r="C6" s="5"/>
      <c r="D6" s="7" t="s">
        <v>45</v>
      </c>
      <c r="E6" s="16"/>
      <c r="F6" s="16" t="s">
        <v>146</v>
      </c>
      <c r="G6" s="18"/>
      <c r="H6" s="8" t="str">
        <f t="shared" si="1"/>
        <v/>
      </c>
      <c r="I6" s="8"/>
      <c r="J6" s="8"/>
      <c r="M6" s="1">
        <f t="shared" si="2"/>
        <v>0</v>
      </c>
      <c r="N6" s="1">
        <f t="shared" si="3"/>
        <v>1</v>
      </c>
      <c r="O6" s="1">
        <f t="shared" si="4"/>
        <v>1</v>
      </c>
    </row>
    <row r="7" spans="1:15" ht="30" customHeight="1" x14ac:dyDescent="0.25">
      <c r="A7" s="5">
        <v>20</v>
      </c>
      <c r="B7" s="6">
        <f t="shared" ref="B7:B19" si="5">0+M7-N7</f>
        <v>-1</v>
      </c>
      <c r="C7" s="5"/>
      <c r="D7" s="7" t="s">
        <v>22</v>
      </c>
      <c r="E7" s="16"/>
      <c r="F7" s="16" t="s">
        <v>146</v>
      </c>
      <c r="G7" s="18"/>
      <c r="H7" s="8" t="str">
        <f t="shared" ref="H7:H14" si="6">IF(O7=2,"Attention, vous ne pouvez donner qu'une réponse !","")</f>
        <v/>
      </c>
      <c r="I7" s="8"/>
      <c r="J7" s="8"/>
      <c r="M7" s="1">
        <f>IF(E7="x",1,0)</f>
        <v>0</v>
      </c>
      <c r="N7" s="1">
        <f>IF(F7="x",1,0)</f>
        <v>1</v>
      </c>
      <c r="O7" s="1">
        <f t="shared" ref="O7:O14" si="7">SUM(M7:N7)</f>
        <v>1</v>
      </c>
    </row>
    <row r="8" spans="1:15" ht="5.0999999999999996" customHeight="1" x14ac:dyDescent="0.25">
      <c r="A8" s="5"/>
      <c r="B8" s="6">
        <f t="shared" si="5"/>
        <v>0</v>
      </c>
      <c r="C8" s="5"/>
      <c r="D8" s="13"/>
    </row>
    <row r="9" spans="1:15" ht="25.15" customHeight="1" x14ac:dyDescent="0.25">
      <c r="A9" s="5"/>
      <c r="B9" s="6">
        <f t="shared" si="5"/>
        <v>0</v>
      </c>
      <c r="C9" s="5"/>
      <c r="D9" s="2" t="s">
        <v>26</v>
      </c>
    </row>
    <row r="10" spans="1:15" ht="15" customHeight="1" x14ac:dyDescent="0.25">
      <c r="A10" s="5"/>
      <c r="B10" s="6">
        <f t="shared" si="5"/>
        <v>0</v>
      </c>
      <c r="C10" s="5"/>
      <c r="D10" s="4" t="s">
        <v>12</v>
      </c>
      <c r="E10" s="4" t="s">
        <v>0</v>
      </c>
      <c r="F10" s="4" t="s">
        <v>1</v>
      </c>
      <c r="G10" s="4" t="s">
        <v>2</v>
      </c>
    </row>
    <row r="11" spans="1:15" ht="30" customHeight="1" x14ac:dyDescent="0.25">
      <c r="A11" s="5">
        <v>21</v>
      </c>
      <c r="B11" s="6">
        <f t="shared" si="5"/>
        <v>-1</v>
      </c>
      <c r="C11" s="5"/>
      <c r="D11" s="7" t="s">
        <v>28</v>
      </c>
      <c r="E11" s="16"/>
      <c r="F11" s="16" t="s">
        <v>146</v>
      </c>
      <c r="G11" s="18"/>
      <c r="H11" s="8" t="str">
        <f t="shared" si="6"/>
        <v/>
      </c>
      <c r="I11" s="8"/>
      <c r="J11" s="8"/>
      <c r="M11" s="1">
        <f t="shared" ref="M11:N14" si="8">IF(E11="x",1,0)</f>
        <v>0</v>
      </c>
      <c r="N11" s="1">
        <f t="shared" si="8"/>
        <v>1</v>
      </c>
      <c r="O11" s="1">
        <f t="shared" si="7"/>
        <v>1</v>
      </c>
    </row>
    <row r="12" spans="1:15" ht="30" customHeight="1" x14ac:dyDescent="0.25">
      <c r="A12" s="5">
        <v>22</v>
      </c>
      <c r="B12" s="6">
        <f t="shared" si="5"/>
        <v>-1</v>
      </c>
      <c r="C12" s="5"/>
      <c r="D12" s="7" t="s">
        <v>23</v>
      </c>
      <c r="E12" s="16"/>
      <c r="F12" s="16" t="s">
        <v>146</v>
      </c>
      <c r="G12" s="18"/>
      <c r="H12" s="8" t="str">
        <f t="shared" si="6"/>
        <v/>
      </c>
      <c r="I12" s="8"/>
      <c r="J12" s="8"/>
      <c r="M12" s="1">
        <f t="shared" si="8"/>
        <v>0</v>
      </c>
      <c r="N12" s="1">
        <f t="shared" si="8"/>
        <v>1</v>
      </c>
      <c r="O12" s="1">
        <f t="shared" si="7"/>
        <v>1</v>
      </c>
    </row>
    <row r="13" spans="1:15" ht="30" customHeight="1" x14ac:dyDescent="0.25">
      <c r="A13" s="5">
        <v>23</v>
      </c>
      <c r="B13" s="6">
        <f t="shared" si="5"/>
        <v>-1</v>
      </c>
      <c r="C13" s="5"/>
      <c r="D13" s="7" t="s">
        <v>24</v>
      </c>
      <c r="E13" s="16"/>
      <c r="F13" s="16" t="s">
        <v>146</v>
      </c>
      <c r="G13" s="18"/>
      <c r="H13" s="8" t="str">
        <f t="shared" si="6"/>
        <v/>
      </c>
      <c r="I13" s="8"/>
      <c r="J13" s="8"/>
      <c r="M13" s="1">
        <f t="shared" si="8"/>
        <v>0</v>
      </c>
      <c r="N13" s="1">
        <f t="shared" si="8"/>
        <v>1</v>
      </c>
      <c r="O13" s="1">
        <f t="shared" si="7"/>
        <v>1</v>
      </c>
    </row>
    <row r="14" spans="1:15" ht="30" customHeight="1" x14ac:dyDescent="0.25">
      <c r="A14" s="5">
        <v>24</v>
      </c>
      <c r="B14" s="6">
        <f t="shared" si="5"/>
        <v>-1</v>
      </c>
      <c r="C14" s="5"/>
      <c r="D14" s="7" t="s">
        <v>27</v>
      </c>
      <c r="E14" s="16"/>
      <c r="F14" s="16" t="s">
        <v>146</v>
      </c>
      <c r="G14" s="18"/>
      <c r="H14" s="8" t="str">
        <f t="shared" si="6"/>
        <v/>
      </c>
      <c r="I14" s="8"/>
      <c r="J14" s="8"/>
      <c r="M14" s="1">
        <f t="shared" si="8"/>
        <v>0</v>
      </c>
      <c r="N14" s="1">
        <f t="shared" si="8"/>
        <v>1</v>
      </c>
      <c r="O14" s="1">
        <f t="shared" si="7"/>
        <v>1</v>
      </c>
    </row>
    <row r="15" spans="1:15" ht="5.0999999999999996" customHeight="1" x14ac:dyDescent="0.25">
      <c r="A15" s="5"/>
      <c r="B15" s="6">
        <f t="shared" si="5"/>
        <v>0</v>
      </c>
      <c r="C15" s="5"/>
      <c r="D15" s="13"/>
    </row>
    <row r="16" spans="1:15" ht="25.15" customHeight="1" x14ac:dyDescent="0.25">
      <c r="A16" s="5"/>
      <c r="B16" s="6">
        <f t="shared" si="5"/>
        <v>0</v>
      </c>
      <c r="C16" s="5"/>
      <c r="D16" s="2" t="s">
        <v>29</v>
      </c>
    </row>
    <row r="17" spans="1:15" ht="15" customHeight="1" x14ac:dyDescent="0.25">
      <c r="A17" s="5"/>
      <c r="B17" s="6">
        <f t="shared" si="5"/>
        <v>0</v>
      </c>
      <c r="C17" s="5"/>
      <c r="D17" s="4" t="s">
        <v>12</v>
      </c>
      <c r="E17" s="4" t="s">
        <v>0</v>
      </c>
      <c r="F17" s="4" t="s">
        <v>1</v>
      </c>
      <c r="G17" s="4" t="s">
        <v>2</v>
      </c>
    </row>
    <row r="18" spans="1:15" ht="30" customHeight="1" x14ac:dyDescent="0.25">
      <c r="A18" s="5">
        <v>25</v>
      </c>
      <c r="B18" s="6">
        <f t="shared" si="5"/>
        <v>1</v>
      </c>
      <c r="C18" s="5"/>
      <c r="D18" s="7" t="s">
        <v>30</v>
      </c>
      <c r="E18" s="16" t="s">
        <v>146</v>
      </c>
      <c r="F18" s="16"/>
      <c r="G18" s="18"/>
      <c r="H18" s="8" t="str">
        <f>IF(O18=2,"Attention, vous ne pouvez donner qu'une réponse !","")</f>
        <v/>
      </c>
      <c r="I18" s="8"/>
      <c r="J18" s="8"/>
      <c r="M18" s="1">
        <f>IF(E18="x",1,0)</f>
        <v>1</v>
      </c>
      <c r="N18" s="1">
        <f>IF(F18="x",1,0)</f>
        <v>0</v>
      </c>
      <c r="O18" s="1">
        <f>SUM(M18:N18)</f>
        <v>1</v>
      </c>
    </row>
    <row r="19" spans="1:15" ht="30" customHeight="1" x14ac:dyDescent="0.25">
      <c r="A19" s="5">
        <v>26</v>
      </c>
      <c r="B19" s="6">
        <f t="shared" si="5"/>
        <v>-1</v>
      </c>
      <c r="C19" s="5"/>
      <c r="D19" s="7" t="s">
        <v>31</v>
      </c>
      <c r="E19" s="16"/>
      <c r="F19" s="16" t="s">
        <v>146</v>
      </c>
      <c r="G19" s="18" t="s">
        <v>152</v>
      </c>
      <c r="H19" s="8" t="str">
        <f t="shared" ref="H19" si="9">IF(O19=2,"Attention, vous ne pouvez donner qu'une réponse !","")</f>
        <v/>
      </c>
      <c r="I19" s="8"/>
      <c r="J19" s="8"/>
      <c r="M19" s="1">
        <f>IF(E19="x",1,0)</f>
        <v>0</v>
      </c>
      <c r="N19" s="1">
        <f>IF(F19="x",1,0)</f>
        <v>1</v>
      </c>
      <c r="O19" s="1">
        <f t="shared" ref="O19" si="10">SUM(M19:N19)</f>
        <v>1</v>
      </c>
    </row>
    <row r="22" spans="1:15" x14ac:dyDescent="0.25">
      <c r="M22" s="1">
        <f>SUM(M4:M21)</f>
        <v>1</v>
      </c>
      <c r="N22" s="1">
        <f>SUM(N4:N21)</f>
        <v>9</v>
      </c>
      <c r="O22" s="1">
        <f>SUM(M22:N22)</f>
        <v>10</v>
      </c>
    </row>
    <row r="23" spans="1:15" x14ac:dyDescent="0.25">
      <c r="O23" s="19">
        <f>N22/O22</f>
        <v>0.9</v>
      </c>
    </row>
  </sheetData>
  <sheetProtection sheet="1" objects="1" scenarios="1" selectLockedCells="1"/>
  <mergeCells count="1">
    <mergeCell ref="D1:G1"/>
  </mergeCells>
  <conditionalFormatting sqref="B4 B11:B19 B7">
    <cfRule type="cellIs" dxfId="51" priority="8" operator="equal">
      <formula>1</formula>
    </cfRule>
  </conditionalFormatting>
  <conditionalFormatting sqref="B4 B11:B19 B7">
    <cfRule type="cellIs" dxfId="50" priority="7" operator="equal">
      <formula>-1</formula>
    </cfRule>
  </conditionalFormatting>
  <conditionalFormatting sqref="B8:B10">
    <cfRule type="cellIs" dxfId="49" priority="3" operator="equal">
      <formula>-1</formula>
    </cfRule>
  </conditionalFormatting>
  <conditionalFormatting sqref="B8:B10">
    <cfRule type="cellIs" dxfId="48" priority="4" operator="equal">
      <formula>1</formula>
    </cfRule>
  </conditionalFormatting>
  <conditionalFormatting sqref="B5:B6">
    <cfRule type="cellIs" dxfId="47" priority="2" operator="equal">
      <formula>1</formula>
    </cfRule>
  </conditionalFormatting>
  <conditionalFormatting sqref="B5:B6">
    <cfRule type="cellIs" dxfId="46" priority="1" operator="equal">
      <formula>-1</formula>
    </cfRule>
  </conditionalFormatting>
  <pageMargins left="0.39370078740157483" right="0.39370078740157483" top="0.39370078740157483" bottom="0.55118110236220474" header="0" footer="0.19685039370078741"/>
  <pageSetup paperSize="9" orientation="portrait" r:id="rId1"/>
  <headerFooter>
    <oddFooter>&amp;L&amp;"Arial Narrow,Normal"&amp;8AGENCE COMPTABLE ROBERT SCHUMAN - 67 HAGUENAU&amp;R&amp;P/&amp;N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O32"/>
  <sheetViews>
    <sheetView topLeftCell="A16" zoomScale="130" zoomScaleNormal="130" workbookViewId="0">
      <selection activeCell="E21" sqref="E21"/>
    </sheetView>
  </sheetViews>
  <sheetFormatPr baseColWidth="10" defaultColWidth="11.42578125" defaultRowHeight="12.75" x14ac:dyDescent="0.25"/>
  <cols>
    <col min="1" max="1" width="3.7109375" style="1" customWidth="1"/>
    <col min="2" max="2" width="0.5703125" style="1" customWidth="1"/>
    <col min="3" max="3" width="0.85546875" style="1" customWidth="1"/>
    <col min="4" max="4" width="37.7109375" style="1" customWidth="1"/>
    <col min="5" max="6" width="6.7109375" style="3" customWidth="1"/>
    <col min="7" max="7" width="37.7109375" style="1" customWidth="1"/>
    <col min="8" max="8" width="41.5703125" style="1" customWidth="1"/>
    <col min="9" max="9" width="1.5703125" style="1" hidden="1" customWidth="1"/>
    <col min="10" max="10" width="1.7109375" style="1" hidden="1" customWidth="1"/>
    <col min="11" max="15" width="11.42578125" style="1" hidden="1" customWidth="1"/>
    <col min="16" max="17" width="0" style="1" hidden="1" customWidth="1"/>
    <col min="18" max="16384" width="11.42578125" style="1"/>
  </cols>
  <sheetData>
    <row r="1" spans="1:15" ht="25.15" customHeight="1" x14ac:dyDescent="0.25">
      <c r="D1" s="61" t="s">
        <v>32</v>
      </c>
      <c r="E1" s="61"/>
      <c r="F1" s="61"/>
      <c r="G1" s="61"/>
    </row>
    <row r="2" spans="1:15" ht="25.15" customHeight="1" x14ac:dyDescent="0.25">
      <c r="D2" s="2" t="s">
        <v>34</v>
      </c>
    </row>
    <row r="3" spans="1:15" ht="15" customHeight="1" x14ac:dyDescent="0.25">
      <c r="D3" s="4" t="s">
        <v>12</v>
      </c>
      <c r="E3" s="4" t="s">
        <v>0</v>
      </c>
      <c r="F3" s="4" t="s">
        <v>1</v>
      </c>
      <c r="G3" s="4" t="s">
        <v>2</v>
      </c>
    </row>
    <row r="4" spans="1:15" ht="30" customHeight="1" x14ac:dyDescent="0.25">
      <c r="A4" s="5">
        <v>27</v>
      </c>
      <c r="B4" s="6">
        <f>0+M4-N4</f>
        <v>-1</v>
      </c>
      <c r="C4" s="5"/>
      <c r="D4" s="7" t="s">
        <v>35</v>
      </c>
      <c r="E4" s="16"/>
      <c r="F4" s="16" t="s">
        <v>146</v>
      </c>
      <c r="G4" s="18"/>
      <c r="H4" s="8" t="str">
        <f>IF(O4=2,"Attention, vous ne pouvez donner qu'une réponse !","")</f>
        <v/>
      </c>
      <c r="I4" s="8"/>
      <c r="J4" s="8"/>
      <c r="M4" s="1">
        <f>IF(E4="x",1,0)</f>
        <v>0</v>
      </c>
      <c r="N4" s="1">
        <f>IF(F4="x",1,0)</f>
        <v>1</v>
      </c>
      <c r="O4" s="1">
        <f>SUM(M4:N4)</f>
        <v>1</v>
      </c>
    </row>
    <row r="5" spans="1:15" ht="30" customHeight="1" x14ac:dyDescent="0.25">
      <c r="A5" s="5">
        <v>28</v>
      </c>
      <c r="B5" s="6">
        <f t="shared" ref="B5:B8" si="0">0+M5-N5</f>
        <v>1</v>
      </c>
      <c r="C5" s="5"/>
      <c r="D5" s="7" t="s">
        <v>36</v>
      </c>
      <c r="E5" s="16" t="s">
        <v>146</v>
      </c>
      <c r="F5" s="16"/>
      <c r="G5" s="18"/>
      <c r="H5" s="8" t="str">
        <f t="shared" ref="H5:H11" si="1">IF(O5=2,"Attention, vous ne pouvez donner qu'une réponse !","")</f>
        <v/>
      </c>
      <c r="I5" s="8"/>
      <c r="J5" s="8"/>
      <c r="M5" s="1">
        <f t="shared" ref="M5:M8" si="2">IF(E5="x",1,0)</f>
        <v>1</v>
      </c>
      <c r="N5" s="1">
        <f t="shared" ref="N5:N8" si="3">IF(F5="x",1,0)</f>
        <v>0</v>
      </c>
      <c r="O5" s="1">
        <f t="shared" ref="O5:O11" si="4">SUM(M5:N5)</f>
        <v>1</v>
      </c>
    </row>
    <row r="6" spans="1:15" ht="30" customHeight="1" x14ac:dyDescent="0.25">
      <c r="A6" s="5">
        <v>29</v>
      </c>
      <c r="B6" s="6">
        <f t="shared" si="0"/>
        <v>1</v>
      </c>
      <c r="C6" s="5"/>
      <c r="D6" s="7" t="s">
        <v>56</v>
      </c>
      <c r="E6" s="16" t="s">
        <v>146</v>
      </c>
      <c r="F6" s="16"/>
      <c r="G6" s="18"/>
      <c r="H6" s="8" t="str">
        <f t="shared" si="1"/>
        <v/>
      </c>
      <c r="I6" s="8"/>
      <c r="J6" s="8"/>
      <c r="M6" s="1">
        <f t="shared" si="2"/>
        <v>1</v>
      </c>
      <c r="N6" s="1">
        <f t="shared" si="3"/>
        <v>0</v>
      </c>
      <c r="O6" s="1">
        <f t="shared" si="4"/>
        <v>1</v>
      </c>
    </row>
    <row r="7" spans="1:15" ht="30" customHeight="1" x14ac:dyDescent="0.25">
      <c r="A7" s="5">
        <v>30</v>
      </c>
      <c r="B7" s="6">
        <f t="shared" si="0"/>
        <v>1</v>
      </c>
      <c r="C7" s="5"/>
      <c r="D7" s="7" t="s">
        <v>37</v>
      </c>
      <c r="E7" s="16" t="s">
        <v>146</v>
      </c>
      <c r="F7" s="16"/>
      <c r="G7" s="18"/>
      <c r="H7" s="8" t="str">
        <f t="shared" si="1"/>
        <v/>
      </c>
      <c r="I7" s="8"/>
      <c r="J7" s="8"/>
      <c r="M7" s="1">
        <f t="shared" si="2"/>
        <v>1</v>
      </c>
      <c r="N7" s="1">
        <f t="shared" si="3"/>
        <v>0</v>
      </c>
      <c r="O7" s="1">
        <f t="shared" si="4"/>
        <v>1</v>
      </c>
    </row>
    <row r="8" spans="1:15" ht="30" customHeight="1" x14ac:dyDescent="0.25">
      <c r="A8" s="5">
        <v>31</v>
      </c>
      <c r="B8" s="6">
        <f t="shared" si="0"/>
        <v>1</v>
      </c>
      <c r="C8" s="5"/>
      <c r="D8" s="7" t="s">
        <v>38</v>
      </c>
      <c r="E8" s="16" t="s">
        <v>146</v>
      </c>
      <c r="F8" s="16"/>
      <c r="G8" s="18"/>
      <c r="H8" s="8" t="str">
        <f t="shared" si="1"/>
        <v/>
      </c>
      <c r="I8" s="8"/>
      <c r="J8" s="8"/>
      <c r="M8" s="1">
        <f t="shared" si="2"/>
        <v>1</v>
      </c>
      <c r="N8" s="1">
        <f t="shared" si="3"/>
        <v>0</v>
      </c>
      <c r="O8" s="1">
        <f t="shared" si="4"/>
        <v>1</v>
      </c>
    </row>
    <row r="9" spans="1:15" ht="30" customHeight="1" x14ac:dyDescent="0.25">
      <c r="A9" s="5">
        <v>32</v>
      </c>
      <c r="B9" s="6">
        <f t="shared" ref="B9:B29" si="5">0+M9-N9</f>
        <v>1</v>
      </c>
      <c r="C9" s="5"/>
      <c r="D9" s="7" t="s">
        <v>39</v>
      </c>
      <c r="E9" s="16" t="s">
        <v>146</v>
      </c>
      <c r="F9" s="16"/>
      <c r="G9" s="18"/>
      <c r="H9" s="8" t="str">
        <f t="shared" si="1"/>
        <v/>
      </c>
      <c r="I9" s="8"/>
      <c r="J9" s="8"/>
      <c r="M9" s="1">
        <f t="shared" ref="M9:N12" si="6">IF(E9="x",1,0)</f>
        <v>1</v>
      </c>
      <c r="N9" s="1">
        <f t="shared" si="6"/>
        <v>0</v>
      </c>
      <c r="O9" s="1">
        <f t="shared" si="4"/>
        <v>1</v>
      </c>
    </row>
    <row r="10" spans="1:15" ht="30" customHeight="1" x14ac:dyDescent="0.25">
      <c r="A10" s="5">
        <v>33</v>
      </c>
      <c r="B10" s="6">
        <f t="shared" si="5"/>
        <v>1</v>
      </c>
      <c r="C10" s="5"/>
      <c r="D10" s="7" t="s">
        <v>43</v>
      </c>
      <c r="E10" s="16" t="s">
        <v>146</v>
      </c>
      <c r="F10" s="16"/>
      <c r="G10" s="18"/>
      <c r="H10" s="8" t="str">
        <f t="shared" si="1"/>
        <v/>
      </c>
      <c r="I10" s="8"/>
      <c r="J10" s="8"/>
      <c r="M10" s="1">
        <f t="shared" si="6"/>
        <v>1</v>
      </c>
      <c r="N10" s="1">
        <f t="shared" si="6"/>
        <v>0</v>
      </c>
      <c r="O10" s="1">
        <f t="shared" si="4"/>
        <v>1</v>
      </c>
    </row>
    <row r="11" spans="1:15" ht="30" customHeight="1" x14ac:dyDescent="0.25">
      <c r="A11" s="5">
        <v>34</v>
      </c>
      <c r="B11" s="6">
        <f t="shared" si="5"/>
        <v>1</v>
      </c>
      <c r="C11" s="5"/>
      <c r="D11" s="7" t="s">
        <v>47</v>
      </c>
      <c r="E11" s="16" t="s">
        <v>146</v>
      </c>
      <c r="F11" s="16"/>
      <c r="G11" s="18"/>
      <c r="H11" s="8" t="str">
        <f t="shared" si="1"/>
        <v/>
      </c>
      <c r="I11" s="8"/>
      <c r="J11" s="8"/>
      <c r="M11" s="1">
        <f t="shared" si="6"/>
        <v>1</v>
      </c>
      <c r="N11" s="1">
        <f t="shared" si="6"/>
        <v>0</v>
      </c>
      <c r="O11" s="1">
        <f t="shared" si="4"/>
        <v>1</v>
      </c>
    </row>
    <row r="12" spans="1:15" ht="30" customHeight="1" x14ac:dyDescent="0.25">
      <c r="A12" s="5">
        <v>35</v>
      </c>
      <c r="B12" s="6">
        <f t="shared" si="5"/>
        <v>-1</v>
      </c>
      <c r="C12" s="5"/>
      <c r="D12" s="7" t="s">
        <v>51</v>
      </c>
      <c r="E12" s="16"/>
      <c r="F12" s="16" t="s">
        <v>146</v>
      </c>
      <c r="G12" s="18"/>
      <c r="H12" s="8" t="str">
        <f t="shared" ref="H12:H20" si="7">IF(O12=2,"Attention, vous ne pouvez donner qu'une réponse !","")</f>
        <v/>
      </c>
      <c r="I12" s="8"/>
      <c r="J12" s="8"/>
      <c r="M12" s="1">
        <f t="shared" si="6"/>
        <v>0</v>
      </c>
      <c r="N12" s="1">
        <f t="shared" si="6"/>
        <v>1</v>
      </c>
      <c r="O12" s="1">
        <f t="shared" ref="O12:O20" si="8">SUM(M12:N12)</f>
        <v>1</v>
      </c>
    </row>
    <row r="13" spans="1:15" ht="5.0999999999999996" customHeight="1" x14ac:dyDescent="0.25">
      <c r="A13" s="5"/>
      <c r="B13" s="6">
        <f t="shared" si="5"/>
        <v>0</v>
      </c>
      <c r="C13" s="5"/>
      <c r="D13" s="13"/>
    </row>
    <row r="14" spans="1:15" ht="25.15" customHeight="1" x14ac:dyDescent="0.25">
      <c r="A14" s="5"/>
      <c r="B14" s="6">
        <f t="shared" si="5"/>
        <v>0</v>
      </c>
      <c r="C14" s="5"/>
      <c r="D14" s="2" t="s">
        <v>49</v>
      </c>
    </row>
    <row r="15" spans="1:15" ht="15" customHeight="1" x14ac:dyDescent="0.25">
      <c r="A15" s="5"/>
      <c r="B15" s="6">
        <f t="shared" si="5"/>
        <v>0</v>
      </c>
      <c r="C15" s="5"/>
      <c r="D15" s="4" t="s">
        <v>12</v>
      </c>
      <c r="E15" s="4" t="s">
        <v>0</v>
      </c>
      <c r="F15" s="4" t="s">
        <v>1</v>
      </c>
      <c r="G15" s="4" t="s">
        <v>2</v>
      </c>
    </row>
    <row r="16" spans="1:15" ht="30" customHeight="1" x14ac:dyDescent="0.25">
      <c r="A16" s="5">
        <v>36</v>
      </c>
      <c r="B16" s="6">
        <f t="shared" si="5"/>
        <v>-1</v>
      </c>
      <c r="C16" s="5"/>
      <c r="D16" s="7" t="s">
        <v>40</v>
      </c>
      <c r="E16" s="16"/>
      <c r="F16" s="16" t="s">
        <v>146</v>
      </c>
      <c r="G16" s="18"/>
      <c r="H16" s="8" t="str">
        <f t="shared" si="7"/>
        <v/>
      </c>
      <c r="I16" s="8"/>
      <c r="J16" s="8"/>
      <c r="M16" s="1">
        <f t="shared" ref="M16:N21" si="9">IF(E16="x",1,0)</f>
        <v>0</v>
      </c>
      <c r="N16" s="1">
        <f t="shared" si="9"/>
        <v>1</v>
      </c>
      <c r="O16" s="1">
        <f t="shared" si="8"/>
        <v>1</v>
      </c>
    </row>
    <row r="17" spans="1:15" ht="30" customHeight="1" x14ac:dyDescent="0.25">
      <c r="A17" s="5">
        <v>37</v>
      </c>
      <c r="B17" s="6">
        <f t="shared" si="5"/>
        <v>1</v>
      </c>
      <c r="C17" s="5"/>
      <c r="D17" s="7" t="s">
        <v>48</v>
      </c>
      <c r="E17" s="16" t="s">
        <v>146</v>
      </c>
      <c r="F17" s="16"/>
      <c r="G17" s="18"/>
      <c r="H17" s="8" t="str">
        <f t="shared" si="7"/>
        <v/>
      </c>
      <c r="I17" s="8"/>
      <c r="J17" s="8"/>
      <c r="M17" s="1">
        <f t="shared" si="9"/>
        <v>1</v>
      </c>
      <c r="N17" s="1">
        <f t="shared" si="9"/>
        <v>0</v>
      </c>
      <c r="O17" s="1">
        <f t="shared" si="8"/>
        <v>1</v>
      </c>
    </row>
    <row r="18" spans="1:15" ht="30" customHeight="1" x14ac:dyDescent="0.25">
      <c r="A18" s="5">
        <v>38</v>
      </c>
      <c r="B18" s="6">
        <f t="shared" si="5"/>
        <v>-1</v>
      </c>
      <c r="C18" s="5"/>
      <c r="D18" s="7" t="s">
        <v>41</v>
      </c>
      <c r="E18" s="16"/>
      <c r="F18" s="16" t="s">
        <v>146</v>
      </c>
      <c r="G18" s="18" t="s">
        <v>153</v>
      </c>
      <c r="H18" s="8" t="str">
        <f t="shared" si="7"/>
        <v/>
      </c>
      <c r="I18" s="8"/>
      <c r="J18" s="8"/>
      <c r="M18" s="1">
        <f t="shared" si="9"/>
        <v>0</v>
      </c>
      <c r="N18" s="1">
        <f t="shared" si="9"/>
        <v>1</v>
      </c>
      <c r="O18" s="1">
        <f t="shared" si="8"/>
        <v>1</v>
      </c>
    </row>
    <row r="19" spans="1:15" ht="30" customHeight="1" x14ac:dyDescent="0.25">
      <c r="A19" s="5">
        <v>39</v>
      </c>
      <c r="B19" s="6">
        <f t="shared" si="5"/>
        <v>1</v>
      </c>
      <c r="C19" s="5"/>
      <c r="D19" s="7" t="s">
        <v>42</v>
      </c>
      <c r="E19" s="16" t="s">
        <v>146</v>
      </c>
      <c r="F19" s="16"/>
      <c r="G19" s="18"/>
      <c r="H19" s="8" t="str">
        <f t="shared" ref="H19" si="10">IF(O19=2,"Attention, vous ne pouvez donner qu'une réponse !","")</f>
        <v/>
      </c>
      <c r="I19" s="8"/>
      <c r="J19" s="8"/>
      <c r="M19" s="1">
        <f t="shared" si="9"/>
        <v>1</v>
      </c>
      <c r="N19" s="1">
        <f t="shared" si="9"/>
        <v>0</v>
      </c>
      <c r="O19" s="1">
        <f t="shared" ref="O19" si="11">SUM(M19:N19)</f>
        <v>1</v>
      </c>
    </row>
    <row r="20" spans="1:15" ht="30" customHeight="1" x14ac:dyDescent="0.25">
      <c r="A20" s="5">
        <v>40</v>
      </c>
      <c r="B20" s="6">
        <f t="shared" si="5"/>
        <v>1</v>
      </c>
      <c r="C20" s="5"/>
      <c r="D20" s="7" t="s">
        <v>46</v>
      </c>
      <c r="E20" s="16" t="s">
        <v>146</v>
      </c>
      <c r="F20" s="16"/>
      <c r="G20" s="18"/>
      <c r="H20" s="8" t="str">
        <f t="shared" si="7"/>
        <v/>
      </c>
      <c r="I20" s="8"/>
      <c r="J20" s="8"/>
      <c r="M20" s="1">
        <f t="shared" si="9"/>
        <v>1</v>
      </c>
      <c r="N20" s="1">
        <f t="shared" si="9"/>
        <v>0</v>
      </c>
      <c r="O20" s="1">
        <f t="shared" si="8"/>
        <v>1</v>
      </c>
    </row>
    <row r="21" spans="1:15" ht="30" customHeight="1" x14ac:dyDescent="0.25">
      <c r="A21" s="5">
        <v>41</v>
      </c>
      <c r="B21" s="6">
        <f t="shared" si="5"/>
        <v>1</v>
      </c>
      <c r="C21" s="5"/>
      <c r="D21" s="7" t="s">
        <v>57</v>
      </c>
      <c r="E21" s="16" t="s">
        <v>146</v>
      </c>
      <c r="F21" s="16"/>
      <c r="G21" s="18"/>
      <c r="H21" s="8" t="str">
        <f>IF(O21=2,"Attention, vous ne pouvez donner qu'une réponse !","")</f>
        <v/>
      </c>
      <c r="I21" s="8"/>
      <c r="J21" s="8"/>
      <c r="M21" s="1">
        <f t="shared" si="9"/>
        <v>1</v>
      </c>
      <c r="N21" s="1">
        <f t="shared" si="9"/>
        <v>0</v>
      </c>
      <c r="O21" s="1">
        <f>SUM(M21:N21)</f>
        <v>1</v>
      </c>
    </row>
    <row r="22" spans="1:15" ht="5.0999999999999996" customHeight="1" x14ac:dyDescent="0.25">
      <c r="A22" s="5"/>
      <c r="B22" s="6">
        <f t="shared" si="5"/>
        <v>0</v>
      </c>
      <c r="C22" s="5"/>
      <c r="D22" s="13"/>
    </row>
    <row r="23" spans="1:15" ht="25.15" customHeight="1" x14ac:dyDescent="0.25">
      <c r="A23" s="5"/>
      <c r="B23" s="6">
        <f t="shared" si="5"/>
        <v>0</v>
      </c>
      <c r="C23" s="5"/>
      <c r="D23" s="2" t="s">
        <v>58</v>
      </c>
    </row>
    <row r="24" spans="1:15" ht="15" customHeight="1" x14ac:dyDescent="0.25">
      <c r="A24" s="5"/>
      <c r="B24" s="6">
        <f t="shared" si="5"/>
        <v>0</v>
      </c>
      <c r="C24" s="5"/>
      <c r="D24" s="4" t="s">
        <v>12</v>
      </c>
      <c r="E24" s="4" t="s">
        <v>0</v>
      </c>
      <c r="F24" s="4" t="s">
        <v>1</v>
      </c>
      <c r="G24" s="4" t="s">
        <v>2</v>
      </c>
    </row>
    <row r="25" spans="1:15" ht="30" customHeight="1" x14ac:dyDescent="0.25">
      <c r="A25" s="5">
        <v>42</v>
      </c>
      <c r="B25" s="6">
        <f t="shared" si="5"/>
        <v>1</v>
      </c>
      <c r="C25" s="5"/>
      <c r="D25" s="7" t="s">
        <v>50</v>
      </c>
      <c r="E25" s="16" t="s">
        <v>146</v>
      </c>
      <c r="F25" s="16"/>
      <c r="G25" s="18"/>
      <c r="H25" s="8" t="str">
        <f t="shared" ref="H25:H28" si="12">IF(O25=2,"Attention, vous ne pouvez donner qu'une réponse !","")</f>
        <v/>
      </c>
      <c r="I25" s="8"/>
      <c r="J25" s="8"/>
      <c r="M25" s="1">
        <f t="shared" ref="M25:N29" si="13">IF(E25="x",1,0)</f>
        <v>1</v>
      </c>
      <c r="N25" s="1">
        <f t="shared" si="13"/>
        <v>0</v>
      </c>
      <c r="O25" s="1">
        <f t="shared" ref="O25:O28" si="14">SUM(M25:N25)</f>
        <v>1</v>
      </c>
    </row>
    <row r="26" spans="1:15" ht="30" customHeight="1" x14ac:dyDescent="0.25">
      <c r="A26" s="5">
        <v>43</v>
      </c>
      <c r="B26" s="6">
        <f t="shared" si="5"/>
        <v>1</v>
      </c>
      <c r="C26" s="5"/>
      <c r="D26" s="7" t="s">
        <v>52</v>
      </c>
      <c r="E26" s="16" t="s">
        <v>146</v>
      </c>
      <c r="F26" s="16"/>
      <c r="G26" s="18"/>
      <c r="H26" s="8" t="str">
        <f t="shared" si="12"/>
        <v/>
      </c>
      <c r="I26" s="8"/>
      <c r="J26" s="8"/>
      <c r="M26" s="1">
        <f t="shared" si="13"/>
        <v>1</v>
      </c>
      <c r="N26" s="1">
        <f t="shared" si="13"/>
        <v>0</v>
      </c>
      <c r="O26" s="1">
        <f t="shared" si="14"/>
        <v>1</v>
      </c>
    </row>
    <row r="27" spans="1:15" ht="30" customHeight="1" x14ac:dyDescent="0.25">
      <c r="A27" s="5">
        <v>44</v>
      </c>
      <c r="B27" s="6">
        <f t="shared" si="5"/>
        <v>-1</v>
      </c>
      <c r="C27" s="5"/>
      <c r="D27" s="7" t="s">
        <v>53</v>
      </c>
      <c r="E27" s="16"/>
      <c r="F27" s="16" t="s">
        <v>146</v>
      </c>
      <c r="G27" s="18"/>
      <c r="H27" s="8" t="str">
        <f t="shared" si="12"/>
        <v/>
      </c>
      <c r="I27" s="8"/>
      <c r="J27" s="8"/>
      <c r="M27" s="1">
        <f t="shared" si="13"/>
        <v>0</v>
      </c>
      <c r="N27" s="1">
        <f t="shared" si="13"/>
        <v>1</v>
      </c>
      <c r="O27" s="1">
        <f t="shared" si="14"/>
        <v>1</v>
      </c>
    </row>
    <row r="28" spans="1:15" ht="30" customHeight="1" x14ac:dyDescent="0.25">
      <c r="A28" s="5">
        <v>45</v>
      </c>
      <c r="B28" s="6">
        <f t="shared" si="5"/>
        <v>0</v>
      </c>
      <c r="C28" s="5"/>
      <c r="D28" s="7" t="s">
        <v>54</v>
      </c>
      <c r="E28" s="16"/>
      <c r="F28" s="16"/>
      <c r="G28" s="18"/>
      <c r="H28" s="8" t="str">
        <f t="shared" si="12"/>
        <v/>
      </c>
      <c r="I28" s="8"/>
      <c r="J28" s="8"/>
      <c r="M28" s="1">
        <f t="shared" si="13"/>
        <v>0</v>
      </c>
      <c r="N28" s="1">
        <f t="shared" si="13"/>
        <v>0</v>
      </c>
      <c r="O28" s="1">
        <f t="shared" si="14"/>
        <v>0</v>
      </c>
    </row>
    <row r="29" spans="1:15" ht="30" customHeight="1" x14ac:dyDescent="0.25">
      <c r="A29" s="5">
        <v>46</v>
      </c>
      <c r="B29" s="6">
        <f t="shared" si="5"/>
        <v>0</v>
      </c>
      <c r="C29" s="5"/>
      <c r="D29" s="7" t="s">
        <v>55</v>
      </c>
      <c r="E29" s="16"/>
      <c r="F29" s="16"/>
      <c r="G29" s="18"/>
      <c r="H29" s="8" t="str">
        <f t="shared" ref="H29" si="15">IF(O29=2,"Attention, vous ne pouvez donner qu'une réponse !","")</f>
        <v/>
      </c>
      <c r="I29" s="8"/>
      <c r="J29" s="8"/>
      <c r="M29" s="1">
        <f t="shared" si="13"/>
        <v>0</v>
      </c>
      <c r="N29" s="1">
        <f t="shared" si="13"/>
        <v>0</v>
      </c>
      <c r="O29" s="1">
        <f t="shared" ref="O29" si="16">SUM(M29:N29)</f>
        <v>0</v>
      </c>
    </row>
    <row r="31" spans="1:15" x14ac:dyDescent="0.25">
      <c r="M31" s="1">
        <f>SUM(M4:M30)</f>
        <v>13</v>
      </c>
      <c r="N31" s="1">
        <f>SUM(N4:N30)</f>
        <v>5</v>
      </c>
      <c r="O31" s="1">
        <f>SUM(M31:N31)</f>
        <v>18</v>
      </c>
    </row>
    <row r="32" spans="1:15" x14ac:dyDescent="0.25">
      <c r="O32" s="19">
        <f>N31/O31</f>
        <v>0.27777777777777779</v>
      </c>
    </row>
  </sheetData>
  <sheetProtection sheet="1" objects="1" scenarios="1" selectLockedCells="1"/>
  <mergeCells count="1">
    <mergeCell ref="D1:G1"/>
  </mergeCells>
  <conditionalFormatting sqref="B16:B18 B12 B4:B8 B20:B21">
    <cfRule type="cellIs" dxfId="45" priority="22" operator="equal">
      <formula>1</formula>
    </cfRule>
  </conditionalFormatting>
  <conditionalFormatting sqref="B16:B18 B12 B4:B8 B20:B21">
    <cfRule type="cellIs" dxfId="44" priority="21" operator="equal">
      <formula>-1</formula>
    </cfRule>
  </conditionalFormatting>
  <conditionalFormatting sqref="B13:B15">
    <cfRule type="cellIs" dxfId="43" priority="20" operator="equal">
      <formula>1</formula>
    </cfRule>
  </conditionalFormatting>
  <conditionalFormatting sqref="B13:B15">
    <cfRule type="cellIs" dxfId="42" priority="19" operator="equal">
      <formula>-1</formula>
    </cfRule>
  </conditionalFormatting>
  <conditionalFormatting sqref="B19">
    <cfRule type="cellIs" dxfId="41" priority="16" operator="equal">
      <formula>1</formula>
    </cfRule>
  </conditionalFormatting>
  <conditionalFormatting sqref="B19">
    <cfRule type="cellIs" dxfId="40" priority="15" operator="equal">
      <formula>-1</formula>
    </cfRule>
  </conditionalFormatting>
  <conditionalFormatting sqref="B9">
    <cfRule type="cellIs" dxfId="39" priority="14" operator="equal">
      <formula>1</formula>
    </cfRule>
  </conditionalFormatting>
  <conditionalFormatting sqref="B9">
    <cfRule type="cellIs" dxfId="38" priority="13" operator="equal">
      <formula>-1</formula>
    </cfRule>
  </conditionalFormatting>
  <conditionalFormatting sqref="B10">
    <cfRule type="cellIs" dxfId="37" priority="12" operator="equal">
      <formula>1</formula>
    </cfRule>
  </conditionalFormatting>
  <conditionalFormatting sqref="B10">
    <cfRule type="cellIs" dxfId="36" priority="11" operator="equal">
      <formula>-1</formula>
    </cfRule>
  </conditionalFormatting>
  <conditionalFormatting sqref="B25:B27">
    <cfRule type="cellIs" dxfId="35" priority="10" operator="equal">
      <formula>1</formula>
    </cfRule>
  </conditionalFormatting>
  <conditionalFormatting sqref="B25:B27">
    <cfRule type="cellIs" dxfId="34" priority="9" operator="equal">
      <formula>-1</formula>
    </cfRule>
  </conditionalFormatting>
  <conditionalFormatting sqref="B22:B24">
    <cfRule type="cellIs" dxfId="33" priority="8" operator="equal">
      <formula>1</formula>
    </cfRule>
  </conditionalFormatting>
  <conditionalFormatting sqref="B22:B24">
    <cfRule type="cellIs" dxfId="32" priority="7" operator="equal">
      <formula>-1</formula>
    </cfRule>
  </conditionalFormatting>
  <conditionalFormatting sqref="B28">
    <cfRule type="cellIs" dxfId="31" priority="6" operator="equal">
      <formula>1</formula>
    </cfRule>
  </conditionalFormatting>
  <conditionalFormatting sqref="B28">
    <cfRule type="cellIs" dxfId="30" priority="5" operator="equal">
      <formula>-1</formula>
    </cfRule>
  </conditionalFormatting>
  <conditionalFormatting sqref="B11">
    <cfRule type="cellIs" dxfId="29" priority="4" operator="equal">
      <formula>1</formula>
    </cfRule>
  </conditionalFormatting>
  <conditionalFormatting sqref="B11">
    <cfRule type="cellIs" dxfId="28" priority="3" operator="equal">
      <formula>-1</formula>
    </cfRule>
  </conditionalFormatting>
  <conditionalFormatting sqref="B29">
    <cfRule type="cellIs" dxfId="27" priority="2" operator="equal">
      <formula>1</formula>
    </cfRule>
  </conditionalFormatting>
  <conditionalFormatting sqref="B29">
    <cfRule type="cellIs" dxfId="26" priority="1" operator="equal">
      <formula>-1</formula>
    </cfRule>
  </conditionalFormatting>
  <pageMargins left="0.39370078740157483" right="0.39370078740157483" top="0.39370078740157483" bottom="0.55118110236220474" header="0" footer="0.19685039370078741"/>
  <pageSetup paperSize="9" orientation="portrait" r:id="rId1"/>
  <headerFooter>
    <oddFooter>&amp;L&amp;"Arial Narrow,Normal"&amp;8AGENCE COMPTABLE ROBERT SCHUMAN - 67 HAGUENAU&amp;R&amp;P/&amp;N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R25"/>
  <sheetViews>
    <sheetView zoomScale="130" zoomScaleNormal="130" workbookViewId="0">
      <selection activeCell="G18" sqref="G18"/>
    </sheetView>
  </sheetViews>
  <sheetFormatPr baseColWidth="10" defaultColWidth="11.42578125" defaultRowHeight="12.75" x14ac:dyDescent="0.25"/>
  <cols>
    <col min="1" max="1" width="3.7109375" style="1" customWidth="1"/>
    <col min="2" max="2" width="0.5703125" style="1" customWidth="1"/>
    <col min="3" max="3" width="0.85546875" style="1" customWidth="1"/>
    <col min="4" max="4" width="37.7109375" style="1" customWidth="1"/>
    <col min="5" max="6" width="6.7109375" style="3" customWidth="1"/>
    <col min="7" max="7" width="37.7109375" style="1" customWidth="1"/>
    <col min="8" max="8" width="41.5703125" style="1" customWidth="1"/>
    <col min="9" max="9" width="1.5703125" style="1" hidden="1" customWidth="1"/>
    <col min="10" max="10" width="1.7109375" style="1" hidden="1" customWidth="1"/>
    <col min="11" max="18" width="11.42578125" style="1" hidden="1" customWidth="1"/>
    <col min="19" max="23" width="11.42578125" style="1" customWidth="1"/>
    <col min="24" max="16384" width="11.42578125" style="1"/>
  </cols>
  <sheetData>
    <row r="1" spans="1:15" ht="25.15" customHeight="1" x14ac:dyDescent="0.25">
      <c r="D1" s="61" t="s">
        <v>81</v>
      </c>
      <c r="E1" s="61"/>
      <c r="F1" s="61"/>
      <c r="G1" s="61"/>
    </row>
    <row r="2" spans="1:15" ht="25.15" customHeight="1" x14ac:dyDescent="0.25">
      <c r="D2" s="2" t="s">
        <v>83</v>
      </c>
    </row>
    <row r="3" spans="1:15" ht="15" customHeight="1" x14ac:dyDescent="0.25">
      <c r="D3" s="4" t="s">
        <v>12</v>
      </c>
      <c r="E3" s="4" t="s">
        <v>0</v>
      </c>
      <c r="F3" s="4" t="s">
        <v>1</v>
      </c>
      <c r="G3" s="4" t="s">
        <v>2</v>
      </c>
    </row>
    <row r="4" spans="1:15" ht="30" customHeight="1" x14ac:dyDescent="0.25">
      <c r="A4" s="5">
        <v>47</v>
      </c>
      <c r="B4" s="6">
        <f>0+M4-N4</f>
        <v>0</v>
      </c>
      <c r="C4" s="5"/>
      <c r="D4" s="7" t="s">
        <v>84</v>
      </c>
      <c r="E4" s="16"/>
      <c r="F4" s="16"/>
      <c r="G4" s="18" t="s">
        <v>147</v>
      </c>
      <c r="H4" s="8" t="str">
        <f>IF(O4=2,"Attention, vous ne pouvez donner qu'une réponse !","")</f>
        <v/>
      </c>
      <c r="I4" s="8"/>
      <c r="J4" s="8"/>
      <c r="M4" s="1">
        <f>IF(E4="x",1,0)</f>
        <v>0</v>
      </c>
      <c r="N4" s="1">
        <f>IF(F4="x",1,0)</f>
        <v>0</v>
      </c>
      <c r="O4" s="1">
        <f>SUM(M4:N4)</f>
        <v>0</v>
      </c>
    </row>
    <row r="5" spans="1:15" ht="30" customHeight="1" x14ac:dyDescent="0.25">
      <c r="A5" s="5">
        <v>48</v>
      </c>
      <c r="B5" s="6">
        <f t="shared" ref="B5:B8" si="0">0+M5-N5</f>
        <v>0</v>
      </c>
      <c r="C5" s="5"/>
      <c r="D5" s="7" t="s">
        <v>85</v>
      </c>
      <c r="E5" s="16"/>
      <c r="F5" s="16"/>
      <c r="G5" s="18" t="s">
        <v>147</v>
      </c>
      <c r="H5" s="8" t="str">
        <f t="shared" ref="H5:H11" si="1">IF(O5=2,"Attention, vous ne pouvez donner qu'une réponse !","")</f>
        <v/>
      </c>
      <c r="I5" s="8"/>
      <c r="J5" s="8"/>
      <c r="M5" s="1">
        <f t="shared" ref="M5:N8" si="2">IF(E5="x",1,0)</f>
        <v>0</v>
      </c>
      <c r="N5" s="1">
        <f t="shared" si="2"/>
        <v>0</v>
      </c>
      <c r="O5" s="1">
        <f t="shared" ref="O5:O11" si="3">SUM(M5:N5)</f>
        <v>0</v>
      </c>
    </row>
    <row r="6" spans="1:15" ht="30" customHeight="1" x14ac:dyDescent="0.25">
      <c r="A6" s="5">
        <v>49</v>
      </c>
      <c r="B6" s="6">
        <f t="shared" si="0"/>
        <v>0</v>
      </c>
      <c r="C6" s="5"/>
      <c r="D6" s="7" t="s">
        <v>86</v>
      </c>
      <c r="E6" s="16"/>
      <c r="F6" s="16"/>
      <c r="G6" s="18" t="s">
        <v>147</v>
      </c>
      <c r="H6" s="8" t="str">
        <f t="shared" si="1"/>
        <v/>
      </c>
      <c r="I6" s="8"/>
      <c r="J6" s="8"/>
      <c r="M6" s="1">
        <f t="shared" si="2"/>
        <v>0</v>
      </c>
      <c r="N6" s="1">
        <f t="shared" si="2"/>
        <v>0</v>
      </c>
      <c r="O6" s="1">
        <f t="shared" si="3"/>
        <v>0</v>
      </c>
    </row>
    <row r="7" spans="1:15" ht="30" customHeight="1" x14ac:dyDescent="0.25">
      <c r="A7" s="5">
        <v>50</v>
      </c>
      <c r="B7" s="6">
        <f t="shared" si="0"/>
        <v>0</v>
      </c>
      <c r="C7" s="5"/>
      <c r="D7" s="7" t="s">
        <v>87</v>
      </c>
      <c r="E7" s="16"/>
      <c r="F7" s="16"/>
      <c r="G7" s="18" t="s">
        <v>147</v>
      </c>
      <c r="H7" s="8" t="str">
        <f t="shared" si="1"/>
        <v/>
      </c>
      <c r="I7" s="8"/>
      <c r="J7" s="8"/>
      <c r="M7" s="1">
        <f t="shared" si="2"/>
        <v>0</v>
      </c>
      <c r="N7" s="1">
        <f t="shared" si="2"/>
        <v>0</v>
      </c>
      <c r="O7" s="1">
        <f t="shared" si="3"/>
        <v>0</v>
      </c>
    </row>
    <row r="8" spans="1:15" ht="30" customHeight="1" x14ac:dyDescent="0.25">
      <c r="A8" s="5">
        <v>51</v>
      </c>
      <c r="B8" s="6">
        <f t="shared" si="0"/>
        <v>0</v>
      </c>
      <c r="C8" s="5"/>
      <c r="D8" s="7" t="s">
        <v>88</v>
      </c>
      <c r="E8" s="16"/>
      <c r="F8" s="16"/>
      <c r="G8" s="18" t="s">
        <v>147</v>
      </c>
      <c r="H8" s="8" t="str">
        <f t="shared" si="1"/>
        <v/>
      </c>
      <c r="I8" s="8"/>
      <c r="J8" s="8"/>
      <c r="M8" s="1">
        <f t="shared" si="2"/>
        <v>0</v>
      </c>
      <c r="N8" s="1">
        <f t="shared" si="2"/>
        <v>0</v>
      </c>
      <c r="O8" s="1">
        <f t="shared" si="3"/>
        <v>0</v>
      </c>
    </row>
    <row r="9" spans="1:15" ht="30" customHeight="1" x14ac:dyDescent="0.25">
      <c r="A9" s="5">
        <v>52</v>
      </c>
      <c r="B9" s="6">
        <f>0+M9-N9</f>
        <v>0</v>
      </c>
      <c r="C9" s="5"/>
      <c r="D9" s="7" t="s">
        <v>89</v>
      </c>
      <c r="E9" s="16"/>
      <c r="F9" s="16"/>
      <c r="G9" s="18" t="s">
        <v>147</v>
      </c>
      <c r="H9" s="8" t="str">
        <f t="shared" si="1"/>
        <v/>
      </c>
      <c r="I9" s="8"/>
      <c r="J9" s="8"/>
      <c r="M9" s="1">
        <f t="shared" ref="M9:N11" si="4">IF(E9="x",1,0)</f>
        <v>0</v>
      </c>
      <c r="N9" s="1">
        <f t="shared" si="4"/>
        <v>0</v>
      </c>
      <c r="O9" s="1">
        <f t="shared" si="3"/>
        <v>0</v>
      </c>
    </row>
    <row r="10" spans="1:15" ht="30" customHeight="1" x14ac:dyDescent="0.25">
      <c r="A10" s="5">
        <v>53</v>
      </c>
      <c r="B10" s="6">
        <f>0+M10-N10</f>
        <v>0</v>
      </c>
      <c r="C10" s="5"/>
      <c r="D10" s="7" t="s">
        <v>90</v>
      </c>
      <c r="E10" s="16"/>
      <c r="F10" s="16"/>
      <c r="G10" s="18" t="s">
        <v>147</v>
      </c>
      <c r="H10" s="8" t="str">
        <f t="shared" si="1"/>
        <v/>
      </c>
      <c r="I10" s="8"/>
      <c r="J10" s="8"/>
      <c r="M10" s="1">
        <f t="shared" si="4"/>
        <v>0</v>
      </c>
      <c r="N10" s="1">
        <f t="shared" si="4"/>
        <v>0</v>
      </c>
      <c r="O10" s="1">
        <f t="shared" si="3"/>
        <v>0</v>
      </c>
    </row>
    <row r="11" spans="1:15" ht="30" customHeight="1" x14ac:dyDescent="0.25">
      <c r="A11" s="5">
        <v>54</v>
      </c>
      <c r="B11" s="6">
        <f>0+M11-N11</f>
        <v>0</v>
      </c>
      <c r="C11" s="5"/>
      <c r="D11" s="7" t="s">
        <v>91</v>
      </c>
      <c r="E11" s="16"/>
      <c r="F11" s="16"/>
      <c r="G11" s="18" t="s">
        <v>147</v>
      </c>
      <c r="H11" s="8" t="str">
        <f t="shared" si="1"/>
        <v/>
      </c>
      <c r="I11" s="8"/>
      <c r="J11" s="8"/>
      <c r="M11" s="1">
        <f t="shared" si="4"/>
        <v>0</v>
      </c>
      <c r="N11" s="1">
        <f t="shared" si="4"/>
        <v>0</v>
      </c>
      <c r="O11" s="1">
        <f t="shared" si="3"/>
        <v>0</v>
      </c>
    </row>
    <row r="12" spans="1:15" ht="5.0999999999999996" customHeight="1" x14ac:dyDescent="0.25"/>
    <row r="13" spans="1:15" ht="25.15" customHeight="1" x14ac:dyDescent="0.25">
      <c r="D13" s="2" t="s">
        <v>96</v>
      </c>
    </row>
    <row r="14" spans="1:15" ht="15" customHeight="1" x14ac:dyDescent="0.25">
      <c r="D14" s="4" t="s">
        <v>12</v>
      </c>
      <c r="E14" s="4" t="s">
        <v>0</v>
      </c>
      <c r="F14" s="4" t="s">
        <v>1</v>
      </c>
      <c r="G14" s="4" t="s">
        <v>2</v>
      </c>
    </row>
    <row r="15" spans="1:15" ht="30" customHeight="1" x14ac:dyDescent="0.25">
      <c r="A15" s="5">
        <v>55</v>
      </c>
      <c r="B15" s="6">
        <f>0+M15-N15</f>
        <v>0</v>
      </c>
      <c r="C15" s="5"/>
      <c r="D15" s="7" t="s">
        <v>97</v>
      </c>
      <c r="E15" s="16"/>
      <c r="F15" s="16"/>
      <c r="G15" s="18" t="s">
        <v>147</v>
      </c>
      <c r="H15" s="8" t="str">
        <f>IF(O15=2,"Attention, vous ne pouvez donner qu'une réponse !","")</f>
        <v/>
      </c>
      <c r="I15" s="8"/>
      <c r="J15" s="8"/>
      <c r="M15" s="1">
        <f>IF(E15="x",1,0)</f>
        <v>0</v>
      </c>
      <c r="N15" s="1">
        <f>IF(F15="x",1,0)</f>
        <v>0</v>
      </c>
      <c r="O15" s="1">
        <f>SUM(M15:N15)</f>
        <v>0</v>
      </c>
    </row>
    <row r="16" spans="1:15" ht="30" customHeight="1" x14ac:dyDescent="0.25">
      <c r="A16" s="5">
        <v>56</v>
      </c>
      <c r="B16" s="6">
        <f t="shared" ref="B16:B18" si="5">0+M16-N16</f>
        <v>0</v>
      </c>
      <c r="C16" s="5"/>
      <c r="D16" s="7" t="s">
        <v>98</v>
      </c>
      <c r="E16" s="16"/>
      <c r="F16" s="16"/>
      <c r="G16" s="18" t="s">
        <v>147</v>
      </c>
      <c r="H16" s="8" t="str">
        <f t="shared" ref="H16:H18" si="6">IF(O16=2,"Attention, vous ne pouvez donner qu'une réponse !","")</f>
        <v/>
      </c>
      <c r="I16" s="8"/>
      <c r="J16" s="8"/>
      <c r="M16" s="1">
        <f t="shared" ref="M16:M18" si="7">IF(E16="x",1,0)</f>
        <v>0</v>
      </c>
      <c r="N16" s="1">
        <f t="shared" ref="N16:N18" si="8">IF(F16="x",1,0)</f>
        <v>0</v>
      </c>
      <c r="O16" s="1">
        <f t="shared" ref="O16:O18" si="9">SUM(M16:N16)</f>
        <v>0</v>
      </c>
    </row>
    <row r="17" spans="1:15" ht="30" customHeight="1" x14ac:dyDescent="0.25">
      <c r="A17" s="5">
        <v>57</v>
      </c>
      <c r="B17" s="6">
        <f t="shared" si="5"/>
        <v>0</v>
      </c>
      <c r="C17" s="5"/>
      <c r="D17" s="7" t="s">
        <v>99</v>
      </c>
      <c r="E17" s="16"/>
      <c r="F17" s="16"/>
      <c r="G17" s="18" t="s">
        <v>147</v>
      </c>
      <c r="H17" s="8" t="str">
        <f t="shared" si="6"/>
        <v/>
      </c>
      <c r="I17" s="8"/>
      <c r="J17" s="8"/>
      <c r="M17" s="1">
        <f t="shared" si="7"/>
        <v>0</v>
      </c>
      <c r="N17" s="1">
        <f t="shared" si="8"/>
        <v>0</v>
      </c>
      <c r="O17" s="1">
        <f t="shared" si="9"/>
        <v>0</v>
      </c>
    </row>
    <row r="18" spans="1:15" ht="30" customHeight="1" x14ac:dyDescent="0.25">
      <c r="A18" s="5">
        <v>58</v>
      </c>
      <c r="B18" s="6">
        <f t="shared" si="5"/>
        <v>0</v>
      </c>
      <c r="C18" s="5"/>
      <c r="D18" s="7" t="s">
        <v>100</v>
      </c>
      <c r="E18" s="16"/>
      <c r="F18" s="16"/>
      <c r="G18" s="18" t="s">
        <v>147</v>
      </c>
      <c r="H18" s="8" t="str">
        <f t="shared" si="6"/>
        <v/>
      </c>
      <c r="I18" s="8"/>
      <c r="J18" s="8"/>
      <c r="M18" s="1">
        <f t="shared" si="7"/>
        <v>0</v>
      </c>
      <c r="N18" s="1">
        <f t="shared" si="8"/>
        <v>0</v>
      </c>
      <c r="O18" s="1">
        <f t="shared" si="9"/>
        <v>0</v>
      </c>
    </row>
    <row r="20" spans="1:15" x14ac:dyDescent="0.25">
      <c r="M20" s="1">
        <f>SUM(M4:M19)</f>
        <v>0</v>
      </c>
      <c r="N20" s="1">
        <f>SUM(N4:N19)</f>
        <v>0</v>
      </c>
      <c r="O20" s="1">
        <f>SUM(M20:N20)</f>
        <v>0</v>
      </c>
    </row>
    <row r="21" spans="1:15" x14ac:dyDescent="0.25">
      <c r="O21" s="19" t="e">
        <f>N20/O20</f>
        <v>#DIV/0!</v>
      </c>
    </row>
    <row r="24" spans="1:15" x14ac:dyDescent="0.25">
      <c r="M24" s="1">
        <f>sécurité!M35+formalisation!M22+fonctionnement!M31+'valeurs inactives'!M20</f>
        <v>21</v>
      </c>
      <c r="N24" s="1">
        <f>sécurité!N35+formalisation!N22+fonctionnement!N31+'valeurs inactives'!N20</f>
        <v>20</v>
      </c>
      <c r="O24" s="1">
        <f>SUM(M24:N24)</f>
        <v>41</v>
      </c>
    </row>
    <row r="25" spans="1:15" x14ac:dyDescent="0.25">
      <c r="O25" s="19">
        <f>N24/O24</f>
        <v>0.48780487804878048</v>
      </c>
    </row>
  </sheetData>
  <sheetProtection sheet="1" objects="1" scenarios="1" selectLockedCells="1"/>
  <mergeCells count="1">
    <mergeCell ref="D1:G1"/>
  </mergeCells>
  <conditionalFormatting sqref="B4:B8">
    <cfRule type="cellIs" dxfId="25" priority="22" operator="equal">
      <formula>1</formula>
    </cfRule>
  </conditionalFormatting>
  <conditionalFormatting sqref="B4:B8">
    <cfRule type="cellIs" dxfId="24" priority="21" operator="equal">
      <formula>-1</formula>
    </cfRule>
  </conditionalFormatting>
  <conditionalFormatting sqref="B9">
    <cfRule type="cellIs" dxfId="23" priority="16" operator="equal">
      <formula>1</formula>
    </cfRule>
  </conditionalFormatting>
  <conditionalFormatting sqref="B9">
    <cfRule type="cellIs" dxfId="22" priority="15" operator="equal">
      <formula>-1</formula>
    </cfRule>
  </conditionalFormatting>
  <conditionalFormatting sqref="B10">
    <cfRule type="cellIs" dxfId="21" priority="14" operator="equal">
      <formula>1</formula>
    </cfRule>
  </conditionalFormatting>
  <conditionalFormatting sqref="B10">
    <cfRule type="cellIs" dxfId="20" priority="13" operator="equal">
      <formula>-1</formula>
    </cfRule>
  </conditionalFormatting>
  <conditionalFormatting sqref="B11">
    <cfRule type="cellIs" dxfId="19" priority="6" operator="equal">
      <formula>1</formula>
    </cfRule>
  </conditionalFormatting>
  <conditionalFormatting sqref="B11">
    <cfRule type="cellIs" dxfId="18" priority="5" operator="equal">
      <formula>-1</formula>
    </cfRule>
  </conditionalFormatting>
  <conditionalFormatting sqref="B15:B18">
    <cfRule type="cellIs" dxfId="17" priority="2" operator="equal">
      <formula>1</formula>
    </cfRule>
  </conditionalFormatting>
  <conditionalFormatting sqref="B15:B18">
    <cfRule type="cellIs" dxfId="16" priority="1" operator="equal">
      <formula>-1</formula>
    </cfRule>
  </conditionalFormatting>
  <pageMargins left="0.39370078740157483" right="0.39370078740157483" top="0.39370078740157483" bottom="0.55118110236220474" header="0" footer="0.19685039370078741"/>
  <pageSetup paperSize="9" orientation="portrait" r:id="rId1"/>
  <headerFooter>
    <oddFooter>&amp;L&amp;"Arial Narrow,Normal"&amp;8AGENCE COMPTABLE ROBERT SCHUMAN - 67 HAGUENAU&amp;R&amp;P/&amp;N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Q30"/>
  <sheetViews>
    <sheetView topLeftCell="A4" zoomScaleNormal="100" workbookViewId="0">
      <selection activeCell="E25" sqref="E25:G25"/>
    </sheetView>
  </sheetViews>
  <sheetFormatPr baseColWidth="10" defaultColWidth="11.42578125" defaultRowHeight="12.75" x14ac:dyDescent="0.25"/>
  <cols>
    <col min="1" max="1" width="3.7109375" style="1" customWidth="1"/>
    <col min="2" max="2" width="0.5703125" style="1" customWidth="1"/>
    <col min="3" max="3" width="0.85546875" style="1" customWidth="1"/>
    <col min="4" max="4" width="37.7109375" style="1" customWidth="1"/>
    <col min="5" max="6" width="6.7109375" style="3" customWidth="1"/>
    <col min="7" max="7" width="37.7109375" style="1" customWidth="1"/>
    <col min="8" max="8" width="41.5703125" style="1" customWidth="1"/>
    <col min="9" max="9" width="1.5703125" style="1" hidden="1" customWidth="1"/>
    <col min="10" max="10" width="1.7109375" style="1" hidden="1" customWidth="1"/>
    <col min="11" max="17" width="11.42578125" style="1" hidden="1" customWidth="1"/>
    <col min="18" max="16384" width="11.42578125" style="1"/>
  </cols>
  <sheetData>
    <row r="1" spans="1:13" ht="25.15" customHeight="1" x14ac:dyDescent="0.25">
      <c r="D1" s="78" t="s">
        <v>128</v>
      </c>
      <c r="E1" s="78"/>
      <c r="F1" s="78"/>
      <c r="G1" s="78"/>
    </row>
    <row r="2" spans="1:13" ht="25.15" customHeight="1" x14ac:dyDescent="0.25">
      <c r="D2" s="2" t="s">
        <v>104</v>
      </c>
    </row>
    <row r="3" spans="1:13" ht="15" customHeight="1" x14ac:dyDescent="0.25">
      <c r="D3" s="34" t="s">
        <v>12</v>
      </c>
      <c r="E3" s="34" t="s">
        <v>0</v>
      </c>
      <c r="F3" s="34" t="s">
        <v>1</v>
      </c>
      <c r="G3" s="34" t="s">
        <v>2</v>
      </c>
    </row>
    <row r="4" spans="1:13" ht="30" customHeight="1" x14ac:dyDescent="0.25">
      <c r="A4" s="5"/>
      <c r="B4" s="6">
        <f>0+M4-N4</f>
        <v>0</v>
      </c>
      <c r="C4" s="5"/>
      <c r="D4" s="35" t="s">
        <v>105</v>
      </c>
      <c r="E4" s="77">
        <v>1238.3</v>
      </c>
      <c r="F4" s="77"/>
      <c r="G4" s="36"/>
      <c r="H4" s="8" t="str">
        <f>IF(O4=2,"Attention, vous ne pouvez donner qu'une réponse !","")</f>
        <v/>
      </c>
      <c r="I4" s="8"/>
      <c r="J4" s="8"/>
    </row>
    <row r="5" spans="1:13" ht="30" customHeight="1" x14ac:dyDescent="0.25">
      <c r="A5" s="5"/>
      <c r="B5" s="6">
        <f t="shared" ref="B5:B7" si="0">0+M5-N5</f>
        <v>0</v>
      </c>
      <c r="C5" s="5"/>
      <c r="D5" s="35" t="s">
        <v>106</v>
      </c>
      <c r="E5" s="77">
        <v>1238.3</v>
      </c>
      <c r="F5" s="77"/>
      <c r="G5" s="36"/>
      <c r="H5" s="8" t="str">
        <f t="shared" ref="H5:H6" si="1">IF(O5=2,"Attention, vous ne pouvez donner qu'une réponse !","")</f>
        <v/>
      </c>
      <c r="I5" s="8"/>
      <c r="J5" s="8"/>
    </row>
    <row r="6" spans="1:13" ht="30" customHeight="1" x14ac:dyDescent="0.25">
      <c r="A6" s="5"/>
      <c r="B6" s="6">
        <f t="shared" si="0"/>
        <v>0</v>
      </c>
      <c r="C6" s="5"/>
      <c r="D6" s="35" t="s">
        <v>107</v>
      </c>
      <c r="E6" s="77"/>
      <c r="F6" s="77"/>
      <c r="G6" s="36"/>
      <c r="H6" s="8" t="str">
        <f t="shared" si="1"/>
        <v/>
      </c>
      <c r="I6" s="8"/>
      <c r="J6" s="8"/>
    </row>
    <row r="7" spans="1:13" ht="30" customHeight="1" x14ac:dyDescent="0.25">
      <c r="A7" s="5">
        <v>59</v>
      </c>
      <c r="B7" s="6" t="e">
        <f t="shared" si="0"/>
        <v>#VALUE!</v>
      </c>
      <c r="C7" s="5"/>
      <c r="D7" s="35" t="s">
        <v>108</v>
      </c>
      <c r="E7" s="37" t="s">
        <v>146</v>
      </c>
      <c r="F7" s="37"/>
      <c r="G7" s="36"/>
      <c r="H7" s="8"/>
      <c r="I7" s="8"/>
      <c r="J7" s="8"/>
      <c r="L7" s="1">
        <f>IF(E7="x",1,IF(F7="x",1,0))</f>
        <v>1</v>
      </c>
      <c r="M7" s="1" t="str">
        <f>IF(E7="x","OUI",IF(F7="x","NON",""))</f>
        <v>OUI</v>
      </c>
    </row>
    <row r="8" spans="1:13" ht="5.0999999999999996" customHeight="1" x14ac:dyDescent="0.25"/>
    <row r="9" spans="1:13" ht="25.15" customHeight="1" x14ac:dyDescent="0.25">
      <c r="D9" s="2" t="s">
        <v>109</v>
      </c>
    </row>
    <row r="10" spans="1:13" ht="15" customHeight="1" x14ac:dyDescent="0.25">
      <c r="D10" s="34" t="s">
        <v>12</v>
      </c>
      <c r="E10" s="34" t="s">
        <v>0</v>
      </c>
      <c r="F10" s="34" t="s">
        <v>1</v>
      </c>
      <c r="G10" s="34" t="s">
        <v>2</v>
      </c>
    </row>
    <row r="11" spans="1:13" ht="30" customHeight="1" x14ac:dyDescent="0.25">
      <c r="A11" s="5">
        <v>60</v>
      </c>
      <c r="B11" s="6" t="e">
        <f>0+M11-N11</f>
        <v>#VALUE!</v>
      </c>
      <c r="C11" s="5"/>
      <c r="D11" s="35" t="s">
        <v>110</v>
      </c>
      <c r="E11" s="37" t="s">
        <v>137</v>
      </c>
      <c r="F11" s="37"/>
      <c r="G11" s="36"/>
      <c r="H11" s="8" t="str">
        <f>IF(O11=2,"Attention, vous ne pouvez donner qu'une réponse !","")</f>
        <v/>
      </c>
      <c r="I11" s="8"/>
      <c r="J11" s="8"/>
      <c r="L11" s="1">
        <f>IF(E11="x",1,IF(F11="x",1,0))</f>
        <v>1</v>
      </c>
      <c r="M11" s="1" t="str">
        <f>IF(E11="x","OUI",IF(F11="x","NON",""))</f>
        <v>OUI</v>
      </c>
    </row>
    <row r="12" spans="1:13" ht="5.0999999999999996" customHeight="1" x14ac:dyDescent="0.25"/>
    <row r="13" spans="1:13" ht="25.15" customHeight="1" x14ac:dyDescent="0.25">
      <c r="D13" s="2" t="s">
        <v>81</v>
      </c>
    </row>
    <row r="14" spans="1:13" ht="15" customHeight="1" x14ac:dyDescent="0.25">
      <c r="D14" s="34" t="s">
        <v>12</v>
      </c>
      <c r="E14" s="34" t="s">
        <v>0</v>
      </c>
      <c r="F14" s="34" t="s">
        <v>1</v>
      </c>
      <c r="G14" s="34" t="s">
        <v>2</v>
      </c>
    </row>
    <row r="15" spans="1:13" ht="30" customHeight="1" x14ac:dyDescent="0.25">
      <c r="A15" s="5"/>
      <c r="B15" s="6">
        <f>0+M15-N15</f>
        <v>0</v>
      </c>
      <c r="C15" s="5"/>
      <c r="D15" s="35" t="s">
        <v>111</v>
      </c>
      <c r="E15" s="77">
        <v>0</v>
      </c>
      <c r="F15" s="77"/>
      <c r="G15" s="36"/>
      <c r="H15" s="8" t="str">
        <f>IF(O15=2,"Attention, vous ne pouvez donner qu'une réponse !","")</f>
        <v/>
      </c>
      <c r="I15" s="8"/>
      <c r="J15" s="8"/>
    </row>
    <row r="16" spans="1:13" ht="30" customHeight="1" x14ac:dyDescent="0.25">
      <c r="A16" s="5"/>
      <c r="B16" s="6">
        <f t="shared" ref="B16:B21" si="2">0+M16-N16</f>
        <v>0</v>
      </c>
      <c r="C16" s="5"/>
      <c r="D16" s="35" t="s">
        <v>112</v>
      </c>
      <c r="E16" s="75"/>
      <c r="F16" s="75"/>
      <c r="G16" s="36"/>
      <c r="H16" s="8" t="str">
        <f t="shared" ref="H16:H21" si="3">IF(O16=2,"Attention, vous ne pouvez donner qu'une réponse !","")</f>
        <v/>
      </c>
      <c r="I16" s="8"/>
      <c r="J16" s="8"/>
    </row>
    <row r="17" spans="1:16" ht="30" customHeight="1" x14ac:dyDescent="0.25">
      <c r="A17" s="5"/>
      <c r="B17" s="6">
        <f t="shared" si="2"/>
        <v>0</v>
      </c>
      <c r="C17" s="5"/>
      <c r="D17" s="35" t="s">
        <v>113</v>
      </c>
      <c r="E17" s="75"/>
      <c r="F17" s="75"/>
      <c r="G17" s="36"/>
      <c r="H17" s="8" t="str">
        <f t="shared" si="3"/>
        <v/>
      </c>
      <c r="I17" s="8"/>
      <c r="J17" s="8"/>
    </row>
    <row r="18" spans="1:16" ht="30" customHeight="1" x14ac:dyDescent="0.25">
      <c r="A18" s="5">
        <v>61</v>
      </c>
      <c r="B18" s="6" t="e">
        <f t="shared" si="2"/>
        <v>#VALUE!</v>
      </c>
      <c r="C18" s="5"/>
      <c r="D18" s="35" t="s">
        <v>108</v>
      </c>
      <c r="E18" s="37"/>
      <c r="F18" s="37"/>
      <c r="G18" s="36"/>
      <c r="H18" s="8" t="str">
        <f t="shared" si="3"/>
        <v/>
      </c>
      <c r="I18" s="8"/>
      <c r="J18" s="8"/>
      <c r="L18" s="1">
        <f>IF(E18="x",1,IF(F18="x",1,0))</f>
        <v>0</v>
      </c>
      <c r="M18" s="1" t="str">
        <f>IF(E18="x","OUI",IF(F18="x","NON",""))</f>
        <v/>
      </c>
      <c r="N18" s="1">
        <f>IF(M18="OUI",1,0)</f>
        <v>0</v>
      </c>
    </row>
    <row r="19" spans="1:16" ht="30" customHeight="1" x14ac:dyDescent="0.25">
      <c r="A19" s="5"/>
      <c r="B19" s="6">
        <f t="shared" si="2"/>
        <v>0</v>
      </c>
      <c r="C19" s="5"/>
      <c r="D19" s="35" t="s">
        <v>117</v>
      </c>
      <c r="E19" s="77">
        <v>0</v>
      </c>
      <c r="F19" s="77"/>
      <c r="G19" s="36"/>
      <c r="H19" s="8" t="str">
        <f t="shared" si="3"/>
        <v/>
      </c>
      <c r="I19" s="8"/>
      <c r="J19" s="8"/>
    </row>
    <row r="20" spans="1:16" ht="30" customHeight="1" x14ac:dyDescent="0.25">
      <c r="A20" s="5"/>
      <c r="B20" s="6">
        <f t="shared" si="2"/>
        <v>0</v>
      </c>
      <c r="C20" s="5"/>
      <c r="D20" s="35" t="s">
        <v>115</v>
      </c>
      <c r="E20" s="77">
        <v>0</v>
      </c>
      <c r="F20" s="77"/>
      <c r="G20" s="36"/>
      <c r="H20" s="8" t="str">
        <f t="shared" si="3"/>
        <v/>
      </c>
      <c r="I20" s="8"/>
      <c r="J20" s="8"/>
    </row>
    <row r="21" spans="1:16" ht="30" customHeight="1" x14ac:dyDescent="0.25">
      <c r="A21" s="5">
        <v>62</v>
      </c>
      <c r="B21" s="6" t="e">
        <f t="shared" si="2"/>
        <v>#VALUE!</v>
      </c>
      <c r="C21" s="5"/>
      <c r="D21" s="35" t="s">
        <v>116</v>
      </c>
      <c r="E21" s="37"/>
      <c r="F21" s="37"/>
      <c r="G21" s="36"/>
      <c r="H21" s="8" t="str">
        <f t="shared" si="3"/>
        <v/>
      </c>
      <c r="I21" s="8"/>
      <c r="J21" s="8"/>
      <c r="L21" s="1">
        <f>IF(E21="x",1,IF(F21="x",1,0))</f>
        <v>0</v>
      </c>
      <c r="M21" s="1" t="str">
        <f>IF(E21="x","OUI",IF(F21="x","NON",""))</f>
        <v/>
      </c>
      <c r="N21" s="1">
        <f>IF(M21="OUI","1",0)</f>
        <v>0</v>
      </c>
      <c r="O21" s="1">
        <f>SUM(N21,N18)</f>
        <v>0</v>
      </c>
      <c r="P21" s="1" t="str">
        <f>IF(O21=2,"OUI",IF((E15+E19)=0,"","NON"))</f>
        <v/>
      </c>
    </row>
    <row r="22" spans="1:16" ht="5.0999999999999996" customHeight="1" x14ac:dyDescent="0.25"/>
    <row r="23" spans="1:16" ht="25.15" customHeight="1" x14ac:dyDescent="0.25">
      <c r="D23" s="2" t="s">
        <v>114</v>
      </c>
    </row>
    <row r="24" spans="1:16" ht="15" customHeight="1" x14ac:dyDescent="0.25">
      <c r="D24" s="34" t="s">
        <v>12</v>
      </c>
      <c r="E24" s="34" t="s">
        <v>0</v>
      </c>
      <c r="F24" s="34" t="s">
        <v>1</v>
      </c>
      <c r="G24" s="34" t="s">
        <v>2</v>
      </c>
    </row>
    <row r="25" spans="1:16" ht="90" customHeight="1" x14ac:dyDescent="0.25">
      <c r="A25" s="5"/>
      <c r="B25" s="6">
        <f>0+M25-N25</f>
        <v>0</v>
      </c>
      <c r="C25" s="5"/>
      <c r="D25" s="35" t="s">
        <v>135</v>
      </c>
      <c r="E25" s="76" t="s">
        <v>154</v>
      </c>
      <c r="F25" s="76"/>
      <c r="G25" s="76"/>
      <c r="H25" s="8" t="str">
        <f>IF(O25=2,"Attention, vous ne pouvez donner qu'une réponse !","")</f>
        <v/>
      </c>
      <c r="I25" s="8"/>
      <c r="J25" s="8"/>
    </row>
    <row r="26" spans="1:16" ht="30" customHeight="1" x14ac:dyDescent="0.25">
      <c r="A26" s="5">
        <v>63</v>
      </c>
      <c r="B26" s="6" t="e">
        <f t="shared" ref="B26" si="4">0+M26-N26</f>
        <v>#VALUE!</v>
      </c>
      <c r="C26" s="5"/>
      <c r="D26" s="35" t="s">
        <v>130</v>
      </c>
      <c r="E26" s="37" t="s">
        <v>146</v>
      </c>
      <c r="F26" s="37"/>
      <c r="G26" s="36"/>
      <c r="H26" s="8" t="str">
        <f t="shared" ref="H26" si="5">IF(O26=2,"Attention, vous ne pouvez donner qu'une réponse !","")</f>
        <v/>
      </c>
      <c r="I26" s="8"/>
      <c r="J26" s="8"/>
      <c r="L26" s="1">
        <f>IF(E26="x",1,IF(F26="x",1,0))</f>
        <v>1</v>
      </c>
      <c r="M26" s="1" t="str">
        <f>IF(E26="x","OUI",IF(F26="x","NON",""))</f>
        <v>OUI</v>
      </c>
    </row>
    <row r="30" spans="1:16" x14ac:dyDescent="0.25">
      <c r="L30" s="1">
        <f>SUM(L2:L29)</f>
        <v>3</v>
      </c>
    </row>
  </sheetData>
  <sheetProtection sheet="1" objects="1" scenarios="1" selectLockedCells="1"/>
  <mergeCells count="10">
    <mergeCell ref="D1:G1"/>
    <mergeCell ref="E4:F4"/>
    <mergeCell ref="E5:F5"/>
    <mergeCell ref="E6:F6"/>
    <mergeCell ref="E15:F15"/>
    <mergeCell ref="E16:F16"/>
    <mergeCell ref="E17:F17"/>
    <mergeCell ref="E25:G25"/>
    <mergeCell ref="E19:F19"/>
    <mergeCell ref="E20:F20"/>
  </mergeCells>
  <conditionalFormatting sqref="B7">
    <cfRule type="cellIs" dxfId="15" priority="14" operator="equal">
      <formula>1</formula>
    </cfRule>
  </conditionalFormatting>
  <conditionalFormatting sqref="B7">
    <cfRule type="cellIs" dxfId="14" priority="13" operator="equal">
      <formula>-1</formula>
    </cfRule>
  </conditionalFormatting>
  <conditionalFormatting sqref="B11">
    <cfRule type="cellIs" dxfId="13" priority="12" operator="equal">
      <formula>1</formula>
    </cfRule>
  </conditionalFormatting>
  <conditionalFormatting sqref="B11">
    <cfRule type="cellIs" dxfId="12" priority="11" operator="equal">
      <formula>-1</formula>
    </cfRule>
  </conditionalFormatting>
  <conditionalFormatting sqref="B18">
    <cfRule type="cellIs" dxfId="11" priority="8" operator="equal">
      <formula>1</formula>
    </cfRule>
  </conditionalFormatting>
  <conditionalFormatting sqref="B18">
    <cfRule type="cellIs" dxfId="10" priority="7" operator="equal">
      <formula>-1</formula>
    </cfRule>
  </conditionalFormatting>
  <conditionalFormatting sqref="B26">
    <cfRule type="cellIs" dxfId="9" priority="4" operator="equal">
      <formula>1</formula>
    </cfRule>
  </conditionalFormatting>
  <conditionalFormatting sqref="B26">
    <cfRule type="cellIs" dxfId="8" priority="3" operator="equal">
      <formula>-1</formula>
    </cfRule>
  </conditionalFormatting>
  <conditionalFormatting sqref="B21">
    <cfRule type="cellIs" dxfId="7" priority="2" operator="equal">
      <formula>1</formula>
    </cfRule>
  </conditionalFormatting>
  <conditionalFormatting sqref="B21">
    <cfRule type="cellIs" dxfId="6" priority="1" operator="equal">
      <formula>-1</formula>
    </cfRule>
  </conditionalFormatting>
  <pageMargins left="0.39370078740157483" right="0.39370078740157483" top="0.39370078740157483" bottom="0.55118110236220474" header="0" footer="0.19685039370078741"/>
  <pageSetup paperSize="9" orientation="portrait" r:id="rId1"/>
  <headerFooter>
    <oddFooter>&amp;L&amp;"Arial Narrow,Normal"&amp;8AGENCE COMPTABLE ROBERT SCHUMAN - 67 HAGUENAU&amp;R&amp;P/&amp;N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O33"/>
  <sheetViews>
    <sheetView tabSelected="1" view="pageBreakPreview" topLeftCell="A13" zoomScale="130" zoomScaleNormal="130" zoomScaleSheetLayoutView="130" workbookViewId="0">
      <selection activeCell="G33" sqref="G33"/>
    </sheetView>
  </sheetViews>
  <sheetFormatPr baseColWidth="10" defaultColWidth="11.42578125" defaultRowHeight="12.75" x14ac:dyDescent="0.25"/>
  <cols>
    <col min="1" max="1" width="3.7109375" style="1" customWidth="1"/>
    <col min="2" max="2" width="0.5703125" style="1" customWidth="1"/>
    <col min="3" max="3" width="0.85546875" style="1" customWidth="1"/>
    <col min="4" max="4" width="37.7109375" style="1" customWidth="1"/>
    <col min="5" max="6" width="6.7109375" style="3" customWidth="1"/>
    <col min="7" max="7" width="37.7109375" style="1" customWidth="1"/>
    <col min="8" max="8" width="41.5703125" style="1" customWidth="1"/>
    <col min="9" max="9" width="1.5703125" style="1" hidden="1" customWidth="1"/>
    <col min="10" max="10" width="1.7109375" style="1" hidden="1" customWidth="1"/>
    <col min="11" max="15" width="0" style="1" hidden="1" customWidth="1"/>
    <col min="16" max="16384" width="11.42578125" style="1"/>
  </cols>
  <sheetData>
    <row r="1" spans="1:15" ht="22.5" x14ac:dyDescent="0.25">
      <c r="D1" s="80" t="str">
        <f>pres!$D$11</f>
        <v>Lycée des Bisounours</v>
      </c>
      <c r="E1" s="80"/>
      <c r="F1" s="80"/>
      <c r="G1" s="80"/>
    </row>
    <row r="2" spans="1:15" ht="18" x14ac:dyDescent="0.25">
      <c r="D2" s="79"/>
      <c r="E2" s="79"/>
      <c r="F2" s="79"/>
      <c r="G2" s="79"/>
    </row>
    <row r="4" spans="1:15" ht="30" customHeight="1" x14ac:dyDescent="0.25">
      <c r="D4" s="61" t="s">
        <v>127</v>
      </c>
      <c r="E4" s="61"/>
      <c r="F4" s="61"/>
      <c r="G4" s="61"/>
    </row>
    <row r="5" spans="1:15" ht="9.9499999999999993" customHeight="1" x14ac:dyDescent="0.25">
      <c r="D5" s="2"/>
    </row>
    <row r="6" spans="1:15" ht="15" customHeight="1" x14ac:dyDescent="0.25">
      <c r="D6" s="4" t="s">
        <v>12</v>
      </c>
      <c r="E6" s="57" t="s">
        <v>92</v>
      </c>
      <c r="F6" s="59"/>
      <c r="G6" s="4" t="s">
        <v>2</v>
      </c>
    </row>
    <row r="7" spans="1:15" ht="30" customHeight="1" x14ac:dyDescent="0.25">
      <c r="A7" s="5"/>
      <c r="B7" s="20">
        <f>E7</f>
        <v>0.46153846153846156</v>
      </c>
      <c r="C7" s="5"/>
      <c r="D7" s="7" t="s">
        <v>93</v>
      </c>
      <c r="E7" s="85">
        <f>IF(sécurité!O35=0,"",sécurité!O36)</f>
        <v>0.46153846153846156</v>
      </c>
      <c r="F7" s="66"/>
      <c r="G7" s="18"/>
      <c r="H7" s="8"/>
      <c r="I7" s="8"/>
      <c r="J7" s="8"/>
      <c r="M7" s="1">
        <f>IF(E7="x",1,0)</f>
        <v>0</v>
      </c>
      <c r="N7" s="1">
        <f>IF(F7="x",1,0)</f>
        <v>0</v>
      </c>
      <c r="O7" s="1">
        <f>SUM(M7:N7)</f>
        <v>0</v>
      </c>
    </row>
    <row r="8" spans="1:15" ht="30" customHeight="1" x14ac:dyDescent="0.25">
      <c r="A8" s="5"/>
      <c r="B8" s="20">
        <f t="shared" ref="B8:B12" si="0">E8</f>
        <v>0.9</v>
      </c>
      <c r="C8" s="5"/>
      <c r="D8" s="7" t="s">
        <v>94</v>
      </c>
      <c r="E8" s="85">
        <f>IF(formalisation!O22=0,"",formalisation!O23)</f>
        <v>0.9</v>
      </c>
      <c r="F8" s="66"/>
      <c r="G8" s="18"/>
      <c r="H8" s="8"/>
      <c r="I8" s="8"/>
      <c r="J8" s="8"/>
      <c r="M8" s="1" t="e">
        <f>IF(#REF!="x",1,0)</f>
        <v>#REF!</v>
      </c>
      <c r="N8" s="1">
        <f>IF(E8="x",1,0)</f>
        <v>0</v>
      </c>
      <c r="O8" s="1" t="e">
        <f t="shared" ref="O8:O10" si="1">SUM(M8:N8)</f>
        <v>#REF!</v>
      </c>
    </row>
    <row r="9" spans="1:15" ht="30" customHeight="1" x14ac:dyDescent="0.25">
      <c r="A9" s="5"/>
      <c r="B9" s="20">
        <f t="shared" si="0"/>
        <v>0.27777777777777779</v>
      </c>
      <c r="C9" s="5"/>
      <c r="D9" s="7" t="s">
        <v>95</v>
      </c>
      <c r="E9" s="85">
        <f>IF(fonctionnement!O31=0,"",fonctionnement!O32)</f>
        <v>0.27777777777777779</v>
      </c>
      <c r="F9" s="66"/>
      <c r="G9" s="18"/>
      <c r="H9" s="8"/>
      <c r="I9" s="8"/>
      <c r="J9" s="8"/>
      <c r="M9" s="1" t="e">
        <f>IF(#REF!="x",1,0)</f>
        <v>#REF!</v>
      </c>
      <c r="N9" s="1">
        <f>IF(E9="x",1,0)</f>
        <v>0</v>
      </c>
      <c r="O9" s="1" t="e">
        <f t="shared" si="1"/>
        <v>#REF!</v>
      </c>
    </row>
    <row r="10" spans="1:15" ht="30" customHeight="1" x14ac:dyDescent="0.25">
      <c r="A10" s="5"/>
      <c r="B10" s="20" t="str">
        <f t="shared" si="0"/>
        <v/>
      </c>
      <c r="C10" s="5"/>
      <c r="D10" s="7" t="s">
        <v>101</v>
      </c>
      <c r="E10" s="85" t="str">
        <f>IF('valeurs inactives'!O20=0,"",'valeurs inactives'!O21)</f>
        <v/>
      </c>
      <c r="F10" s="66"/>
      <c r="G10" s="18"/>
      <c r="H10" s="8"/>
      <c r="I10" s="8"/>
      <c r="J10" s="8"/>
      <c r="M10" s="1" t="e">
        <f>IF(#REF!="x",1,0)</f>
        <v>#REF!</v>
      </c>
      <c r="N10" s="1">
        <f>IF(E10="x",1,0)</f>
        <v>0</v>
      </c>
      <c r="O10" s="1" t="e">
        <f t="shared" si="1"/>
        <v>#REF!</v>
      </c>
    </row>
    <row r="11" spans="1:15" x14ac:dyDescent="0.25">
      <c r="B11" s="20"/>
    </row>
    <row r="12" spans="1:15" ht="30" customHeight="1" x14ac:dyDescent="0.25">
      <c r="A12" s="5"/>
      <c r="B12" s="20">
        <f t="shared" si="0"/>
        <v>0.48780487804878048</v>
      </c>
      <c r="C12" s="5"/>
      <c r="D12" s="21" t="s">
        <v>102</v>
      </c>
      <c r="E12" s="84">
        <f>IF('valeurs inactives'!O24=0,"",'valeurs inactives'!O25)</f>
        <v>0.48780487804878048</v>
      </c>
      <c r="F12" s="59"/>
      <c r="G12" s="40"/>
      <c r="H12" s="8"/>
      <c r="I12" s="8"/>
      <c r="J12" s="8"/>
      <c r="M12" s="1" t="e">
        <f>IF(#REF!="x",1,0)</f>
        <v>#REF!</v>
      </c>
      <c r="N12" s="1">
        <f>IF(E12="x",1,0)</f>
        <v>0</v>
      </c>
      <c r="O12" s="1" t="e">
        <f t="shared" ref="O12" si="2">SUM(M12:N12)</f>
        <v>#REF!</v>
      </c>
    </row>
    <row r="13" spans="1:15" x14ac:dyDescent="0.25">
      <c r="D13" s="22" t="s">
        <v>103</v>
      </c>
      <c r="E13" s="23">
        <f>'valeurs inactives'!O24</f>
        <v>41</v>
      </c>
      <c r="F13" s="24" t="s">
        <v>124</v>
      </c>
    </row>
    <row r="14" spans="1:15" ht="20.100000000000001" customHeight="1" x14ac:dyDescent="0.25"/>
    <row r="15" spans="1:15" ht="30" customHeight="1" x14ac:dyDescent="0.25">
      <c r="D15" s="78" t="s">
        <v>128</v>
      </c>
      <c r="E15" s="78"/>
      <c r="F15" s="78"/>
      <c r="G15" s="78"/>
    </row>
    <row r="16" spans="1:15" ht="9.9499999999999993" customHeight="1" x14ac:dyDescent="0.25">
      <c r="D16" s="2"/>
    </row>
    <row r="17" spans="1:15" ht="15" customHeight="1" x14ac:dyDescent="0.25">
      <c r="D17" s="34" t="s">
        <v>12</v>
      </c>
      <c r="E17" s="81" t="s">
        <v>131</v>
      </c>
      <c r="F17" s="81"/>
      <c r="G17" s="34" t="s">
        <v>2</v>
      </c>
    </row>
    <row r="18" spans="1:15" ht="30" customHeight="1" x14ac:dyDescent="0.25">
      <c r="A18" s="5"/>
      <c r="B18" s="20" t="str">
        <f>E18</f>
        <v>OUI</v>
      </c>
      <c r="C18" s="5" t="s">
        <v>121</v>
      </c>
      <c r="D18" s="35" t="s">
        <v>118</v>
      </c>
      <c r="E18" s="82" t="str">
        <f>'contenu coffre'!M7</f>
        <v>OUI</v>
      </c>
      <c r="F18" s="83"/>
      <c r="G18" s="36"/>
      <c r="H18" s="8"/>
      <c r="I18" s="8"/>
      <c r="J18" s="8"/>
      <c r="M18" s="1">
        <f>IF(E18="x",1,0)</f>
        <v>0</v>
      </c>
      <c r="N18" s="1">
        <f>IF(F18="x",1,0)</f>
        <v>0</v>
      </c>
      <c r="O18" s="1">
        <f>SUM(M18:N18)</f>
        <v>0</v>
      </c>
    </row>
    <row r="19" spans="1:15" ht="30" customHeight="1" x14ac:dyDescent="0.25">
      <c r="A19" s="5"/>
      <c r="B19" s="20" t="str">
        <f t="shared" ref="B19:B21" si="3">E19</f>
        <v>OUI</v>
      </c>
      <c r="C19" s="5" t="s">
        <v>121</v>
      </c>
      <c r="D19" s="35" t="s">
        <v>119</v>
      </c>
      <c r="E19" s="82" t="str">
        <f>'contenu coffre'!M11</f>
        <v>OUI</v>
      </c>
      <c r="F19" s="83"/>
      <c r="G19" s="36"/>
      <c r="H19" s="8"/>
      <c r="I19" s="8"/>
      <c r="J19" s="8"/>
      <c r="M19" s="1" t="e">
        <f>IF(#REF!="x",1,0)</f>
        <v>#REF!</v>
      </c>
      <c r="N19" s="1">
        <f>IF(E19="x",1,0)</f>
        <v>0</v>
      </c>
      <c r="O19" s="1" t="e">
        <f t="shared" ref="O19:O21" si="4">SUM(M19:N19)</f>
        <v>#REF!</v>
      </c>
    </row>
    <row r="20" spans="1:15" ht="30" customHeight="1" x14ac:dyDescent="0.25">
      <c r="A20" s="5"/>
      <c r="B20" s="20" t="str">
        <f t="shared" si="3"/>
        <v/>
      </c>
      <c r="C20" s="5" t="s">
        <v>121</v>
      </c>
      <c r="D20" s="35" t="s">
        <v>120</v>
      </c>
      <c r="E20" s="82" t="str">
        <f>'contenu coffre'!P21</f>
        <v/>
      </c>
      <c r="F20" s="83"/>
      <c r="G20" s="36"/>
      <c r="H20" s="8"/>
      <c r="I20" s="8"/>
      <c r="J20" s="8"/>
      <c r="M20" s="1" t="e">
        <f>IF(#REF!="x",1,0)</f>
        <v>#REF!</v>
      </c>
      <c r="N20" s="1">
        <f>IF(E20="x",1,0)</f>
        <v>0</v>
      </c>
      <c r="O20" s="1" t="e">
        <f t="shared" si="4"/>
        <v>#REF!</v>
      </c>
    </row>
    <row r="21" spans="1:15" ht="30" customHeight="1" x14ac:dyDescent="0.25">
      <c r="A21" s="5"/>
      <c r="B21" s="20" t="str">
        <f t="shared" si="3"/>
        <v>OUI</v>
      </c>
      <c r="C21" s="5" t="s">
        <v>121</v>
      </c>
      <c r="D21" s="35" t="s">
        <v>122</v>
      </c>
      <c r="E21" s="82" t="str">
        <f>'contenu coffre'!M26</f>
        <v>OUI</v>
      </c>
      <c r="F21" s="83"/>
      <c r="G21" s="36"/>
      <c r="H21" s="8"/>
      <c r="I21" s="8"/>
      <c r="J21" s="8"/>
      <c r="M21" s="1" t="e">
        <f>IF(#REF!="x",1,0)</f>
        <v>#REF!</v>
      </c>
      <c r="N21" s="1">
        <f>IF(E21="x",1,0)</f>
        <v>0</v>
      </c>
      <c r="O21" s="1" t="e">
        <f t="shared" si="4"/>
        <v>#REF!</v>
      </c>
    </row>
    <row r="22" spans="1:15" x14ac:dyDescent="0.25">
      <c r="D22" s="22" t="s">
        <v>103</v>
      </c>
      <c r="E22" s="23">
        <f>SUM('contenu coffre'!L30)</f>
        <v>3</v>
      </c>
      <c r="F22" s="24" t="s">
        <v>123</v>
      </c>
    </row>
    <row r="24" spans="1:15" ht="13.5" thickBot="1" x14ac:dyDescent="0.3">
      <c r="D24" s="38"/>
      <c r="E24" s="39"/>
      <c r="F24" s="39"/>
      <c r="G24" s="38"/>
    </row>
    <row r="26" spans="1:15" x14ac:dyDescent="0.25">
      <c r="D26" s="41" t="s">
        <v>142</v>
      </c>
      <c r="G26" s="41" t="s">
        <v>143</v>
      </c>
    </row>
    <row r="27" spans="1:15" x14ac:dyDescent="0.25">
      <c r="D27" s="41" t="s">
        <v>164</v>
      </c>
      <c r="G27" s="41" t="s">
        <v>157</v>
      </c>
    </row>
    <row r="32" spans="1:15" x14ac:dyDescent="0.25">
      <c r="D32" s="41" t="s">
        <v>145</v>
      </c>
      <c r="G32" s="41" t="s">
        <v>144</v>
      </c>
    </row>
    <row r="33" spans="4:7" x14ac:dyDescent="0.25">
      <c r="D33" s="41" t="s">
        <v>165</v>
      </c>
      <c r="G33" s="41" t="s">
        <v>166</v>
      </c>
    </row>
  </sheetData>
  <sheetProtection sheet="1" objects="1" scenarios="1" selectLockedCells="1"/>
  <mergeCells count="15">
    <mergeCell ref="E20:F20"/>
    <mergeCell ref="E21:F21"/>
    <mergeCell ref="E12:F12"/>
    <mergeCell ref="D15:G15"/>
    <mergeCell ref="D4:G4"/>
    <mergeCell ref="E6:F6"/>
    <mergeCell ref="E7:F7"/>
    <mergeCell ref="E8:F8"/>
    <mergeCell ref="E9:F9"/>
    <mergeCell ref="E10:F10"/>
    <mergeCell ref="D2:G2"/>
    <mergeCell ref="D1:G1"/>
    <mergeCell ref="E17:F17"/>
    <mergeCell ref="E18:F18"/>
    <mergeCell ref="E19:F19"/>
  </mergeCells>
  <conditionalFormatting sqref="B7:B10 B12">
    <cfRule type="cellIs" dxfId="5" priority="11" operator="between">
      <formula>0.3</formula>
      <formula>0.6</formula>
    </cfRule>
    <cfRule type="cellIs" dxfId="4" priority="12" operator="lessThan">
      <formula>0.3</formula>
    </cfRule>
    <cfRule type="cellIs" dxfId="3" priority="13" operator="greaterThan">
      <formula>0.6</formula>
    </cfRule>
  </conditionalFormatting>
  <conditionalFormatting sqref="B18:B21">
    <cfRule type="cellIs" dxfId="2" priority="3" operator="equal">
      <formula>"OUI"</formula>
    </cfRule>
    <cfRule type="cellIs" dxfId="1" priority="4" operator="equal">
      <formula>"NON"</formula>
    </cfRule>
  </conditionalFormatting>
  <conditionalFormatting sqref="E18:F21">
    <cfRule type="cellIs" dxfId="0" priority="1" operator="equal">
      <formula>"NON"</formula>
    </cfRule>
  </conditionalFormatting>
  <pageMargins left="0.39370078740157483" right="0.39370078740157483" top="0.39370078740157483" bottom="0.55118110236220474" header="0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pres</vt:lpstr>
      <vt:lpstr>régie</vt:lpstr>
      <vt:lpstr>sécurité</vt:lpstr>
      <vt:lpstr>formalisation</vt:lpstr>
      <vt:lpstr>fonctionnement</vt:lpstr>
      <vt:lpstr>valeurs inactives</vt:lpstr>
      <vt:lpstr>contenu coffre</vt:lpstr>
      <vt:lpstr>synthese</vt:lpstr>
      <vt:lpstr>'contenu coffre'!Zone_d_impression</vt:lpstr>
      <vt:lpstr>fonctionnement!Zone_d_impression</vt:lpstr>
      <vt:lpstr>formalisation!Zone_d_impression</vt:lpstr>
      <vt:lpstr>pres!Zone_d_impression</vt:lpstr>
      <vt:lpstr>régie!Zone_d_impression</vt:lpstr>
      <vt:lpstr>sécurité!Zone_d_impression</vt:lpstr>
      <vt:lpstr>synthese!Zone_d_impression</vt:lpstr>
      <vt:lpstr>'valeurs inactives'!Zone_d_impression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int</cp:lastModifiedBy>
  <cp:lastPrinted>2020-01-30T17:12:58Z</cp:lastPrinted>
  <dcterms:created xsi:type="dcterms:W3CDTF">2016-05-22T12:06:13Z</dcterms:created>
  <dcterms:modified xsi:type="dcterms:W3CDTF">2020-01-30T18:07:55Z</dcterms:modified>
</cp:coreProperties>
</file>