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160" windowHeight="14140" tabRatio="952" activeTab="0"/>
  </bookViews>
  <sheets>
    <sheet name="Info" sheetId="1" r:id="rId1"/>
    <sheet name="Taux" sheetId="2" r:id="rId2"/>
    <sheet name="Synthèse" sheetId="3" r:id="rId3"/>
    <sheet name="Nom1" sheetId="4" r:id="rId4"/>
    <sheet name="Nom2" sheetId="5" r:id="rId5"/>
    <sheet name="Nom3" sheetId="6" r:id="rId6"/>
    <sheet name="Nom4" sheetId="7" r:id="rId7"/>
    <sheet name="Nom5" sheetId="8" r:id="rId8"/>
    <sheet name="Nom6" sheetId="9" r:id="rId9"/>
    <sheet name="Nom7" sheetId="10" r:id="rId10"/>
    <sheet name="Nom8" sheetId="11" r:id="rId11"/>
    <sheet name="Nom9" sheetId="12" r:id="rId12"/>
    <sheet name="Nom10" sheetId="13" r:id="rId13"/>
    <sheet name="Nom11" sheetId="14" r:id="rId14"/>
    <sheet name="Nom12" sheetId="15" r:id="rId15"/>
    <sheet name="Nom13" sheetId="16" r:id="rId16"/>
    <sheet name="Nom14" sheetId="17" r:id="rId17"/>
    <sheet name="Nom15" sheetId="18" r:id="rId18"/>
    <sheet name="Nom16" sheetId="19" r:id="rId19"/>
    <sheet name="Nom17" sheetId="20" r:id="rId20"/>
    <sheet name="Nom18" sheetId="21" r:id="rId21"/>
    <sheet name="Nom19" sheetId="22" r:id="rId22"/>
    <sheet name="Nom20" sheetId="23" r:id="rId23"/>
    <sheet name="Nom21" sheetId="24" r:id="rId24"/>
    <sheet name="Nom22" sheetId="25" r:id="rId25"/>
    <sheet name="Nom23" sheetId="26" r:id="rId26"/>
    <sheet name="Nom24" sheetId="27" r:id="rId27"/>
    <sheet name="Nom25" sheetId="28" r:id="rId28"/>
    <sheet name="Nom26" sheetId="29" r:id="rId29"/>
    <sheet name="Nom27" sheetId="30" r:id="rId30"/>
    <sheet name="Nom28" sheetId="31" r:id="rId31"/>
    <sheet name="Nom29" sheetId="32" r:id="rId32"/>
    <sheet name="Nom30" sheetId="33" r:id="rId33"/>
    <sheet name="Nom31" sheetId="34" r:id="rId34"/>
    <sheet name="Nom32" sheetId="35" r:id="rId35"/>
    <sheet name="Nom33" sheetId="36" r:id="rId36"/>
    <sheet name="Nom34" sheetId="37" r:id="rId37"/>
    <sheet name="Nom35" sheetId="38" r:id="rId38"/>
  </sheets>
  <externalReferences>
    <externalReference r:id="rId41"/>
  </externalReferences>
  <definedNames>
    <definedName name="_xlnm.Print_Area" localSheetId="0">'Info'!$A$1:$A$15</definedName>
    <definedName name="_xlnm.Print_Area" localSheetId="3">'Nom1'!$A$1:$I$59</definedName>
    <definedName name="_xlnm.Print_Area" localSheetId="12">'Nom10'!$A$1:$I$59</definedName>
    <definedName name="_xlnm.Print_Area" localSheetId="13">'Nom11'!$A$1:$I$59</definedName>
    <definedName name="_xlnm.Print_Area" localSheetId="14">'Nom12'!$A$1:$I$59</definedName>
    <definedName name="_xlnm.Print_Area" localSheetId="15">'Nom13'!$A$1:$I$59</definedName>
    <definedName name="_xlnm.Print_Area" localSheetId="16">'Nom14'!$A$1:$I$59</definedName>
    <definedName name="_xlnm.Print_Area" localSheetId="17">'Nom15'!$A$1:$I$59</definedName>
    <definedName name="_xlnm.Print_Area" localSheetId="18">'Nom16'!$A$1:$I$59</definedName>
    <definedName name="_xlnm.Print_Area" localSheetId="19">'Nom17'!$A$1:$I$59</definedName>
    <definedName name="_xlnm.Print_Area" localSheetId="20">'Nom18'!$A$1:$I$59</definedName>
    <definedName name="_xlnm.Print_Area" localSheetId="21">'Nom19'!$A$1:$I$59</definedName>
    <definedName name="_xlnm.Print_Area" localSheetId="4">'Nom2'!$A$1:$I$59</definedName>
    <definedName name="_xlnm.Print_Area" localSheetId="22">'Nom20'!$A$1:$I$59</definedName>
    <definedName name="_xlnm.Print_Area" localSheetId="23">'Nom21'!$A$1:$I$59</definedName>
    <definedName name="_xlnm.Print_Area" localSheetId="24">'Nom22'!$A$1:$I$59</definedName>
    <definedName name="_xlnm.Print_Area" localSheetId="25">'Nom23'!$A$1:$I$59</definedName>
    <definedName name="_xlnm.Print_Area" localSheetId="26">'Nom24'!$A$1:$I$59</definedName>
    <definedName name="_xlnm.Print_Area" localSheetId="27">'Nom25'!$A$1:$I$59</definedName>
    <definedName name="_xlnm.Print_Area" localSheetId="28">'Nom26'!$A$1:$I$59</definedName>
    <definedName name="_xlnm.Print_Area" localSheetId="29">'Nom27'!$A$1:$I$59</definedName>
    <definedName name="_xlnm.Print_Area" localSheetId="30">'Nom28'!$A$1:$I$59</definedName>
    <definedName name="_xlnm.Print_Area" localSheetId="31">'Nom29'!$A$1:$I$59</definedName>
    <definedName name="_xlnm.Print_Area" localSheetId="5">'Nom3'!$A$1:$I$59</definedName>
    <definedName name="_xlnm.Print_Area" localSheetId="32">'Nom30'!$A$1:$I$59</definedName>
    <definedName name="_xlnm.Print_Area" localSheetId="33">'Nom31'!$A$1:$I$59</definedName>
    <definedName name="_xlnm.Print_Area" localSheetId="34">'Nom32'!$A$1:$I$59</definedName>
    <definedName name="_xlnm.Print_Area" localSheetId="35">'Nom33'!$A$1:$I$59</definedName>
    <definedName name="_xlnm.Print_Area" localSheetId="36">'Nom34'!$A$1:$I$59</definedName>
    <definedName name="_xlnm.Print_Area" localSheetId="37">'Nom35'!$A$1:$I$59</definedName>
    <definedName name="_xlnm.Print_Area" localSheetId="6">'Nom4'!$A$1:$I$59</definedName>
    <definedName name="_xlnm.Print_Area" localSheetId="7">'Nom5'!$A$1:$I$59</definedName>
    <definedName name="_xlnm.Print_Area" localSheetId="8">'Nom6'!$A$1:$I$59</definedName>
    <definedName name="_xlnm.Print_Area" localSheetId="9">'Nom7'!$A$1:$I$59</definedName>
    <definedName name="_xlnm.Print_Area" localSheetId="10">'Nom8'!$A$1:$I$59</definedName>
    <definedName name="_xlnm.Print_Area" localSheetId="11">'Nom9'!$A$1:$I$59</definedName>
    <definedName name="_xlnm.Print_Area" localSheetId="2">'Synthèse'!$A$1:$V$52</definedName>
    <definedName name="_xlnm.Print_Area" localSheetId="1">'Taux'!$A$1:$C$39</definedName>
  </definedNames>
  <calcPr fullCalcOnLoad="1"/>
</workbook>
</file>

<file path=xl/sharedStrings.xml><?xml version="1.0" encoding="utf-8"?>
<sst xmlns="http://schemas.openxmlformats.org/spreadsheetml/2006/main" count="3101" uniqueCount="184">
  <si>
    <t>Total chauffage</t>
  </si>
  <si>
    <t>Période nov. à déc.</t>
  </si>
  <si>
    <t>Période janv. à oct.</t>
  </si>
  <si>
    <t>CHAUFFAGE (CPCU)</t>
  </si>
  <si>
    <t>ELECTRICITE (EDF)</t>
  </si>
  <si>
    <t>EAU (EDP)</t>
  </si>
  <si>
    <t>Abonnement</t>
  </si>
  <si>
    <t>Abo. mensuel
de janv. à oct.</t>
  </si>
  <si>
    <t>Abo. mensuel
de nov. à déc.</t>
  </si>
  <si>
    <t>Forfait</t>
  </si>
  <si>
    <t>Total forfait eau</t>
  </si>
  <si>
    <t>Total abonnement électricité</t>
  </si>
  <si>
    <t>Foyer de 1 ou 2 personnes</t>
  </si>
  <si>
    <t>Foyer de 3 et 4 personnes</t>
  </si>
  <si>
    <t>Foyer de + de 4 personnes</t>
  </si>
  <si>
    <t>En + par salle de bain</t>
  </si>
  <si>
    <t>En + par douche</t>
  </si>
  <si>
    <t>En + par chauffe eau</t>
  </si>
  <si>
    <t>Prix du kWh</t>
  </si>
  <si>
    <t>NOM Prénom :</t>
  </si>
  <si>
    <t>1 - CHAUFFAGE</t>
  </si>
  <si>
    <t>3 - EAU</t>
  </si>
  <si>
    <t>Relevés compteur 1</t>
  </si>
  <si>
    <t>Relevés compteur 2</t>
  </si>
  <si>
    <t>Relevés compteur 3</t>
  </si>
  <si>
    <r>
      <rPr>
        <b/>
        <sz val="9"/>
        <color indexed="8"/>
        <rFont val="Arial"/>
        <family val="2"/>
      </rPr>
      <t>2.2 - ELECTRICITE</t>
    </r>
    <r>
      <rPr>
        <sz val="9"/>
        <color indexed="8"/>
        <rFont val="Arial"/>
        <family val="2"/>
      </rPr>
      <t xml:space="preserve">
</t>
    </r>
    <r>
      <rPr>
        <i/>
        <sz val="9"/>
        <color indexed="8"/>
        <rFont val="Arial"/>
        <family val="2"/>
      </rPr>
      <t>(Abonnement)</t>
    </r>
  </si>
  <si>
    <r>
      <t>M</t>
    </r>
    <r>
      <rPr>
        <vertAlign val="superscript"/>
        <sz val="9"/>
        <color indexed="8"/>
        <rFont val="Arial"/>
        <family val="2"/>
      </rPr>
      <t>3</t>
    </r>
    <r>
      <rPr>
        <sz val="9"/>
        <color indexed="8"/>
        <rFont val="Arial"/>
        <family val="2"/>
      </rPr>
      <t xml:space="preserve"> selon
nb d'occupants</t>
    </r>
  </si>
  <si>
    <t>PRESTATIONS ACCESSOIRES</t>
  </si>
  <si>
    <t>Références réglementaires :</t>
  </si>
  <si>
    <t>TOTAL consommation</t>
  </si>
  <si>
    <r>
      <rPr>
        <i/>
        <vertAlign val="superscript"/>
        <sz val="8"/>
        <color indexed="8"/>
        <rFont val="Arial"/>
        <family val="2"/>
      </rPr>
      <t xml:space="preserve">1 </t>
    </r>
    <r>
      <rPr>
        <i/>
        <sz val="8"/>
        <color indexed="8"/>
        <rFont val="Arial"/>
        <family val="2"/>
      </rPr>
      <t>Seuls les radiateurs des pièces à vivre comptent pour 1 (exemple : F6 = 6 radiateurs).
Les radiateurs placés dans les cuisines, annexes, couloir, salle de bain, douche, entrée comptent pour 1/4.</t>
    </r>
  </si>
  <si>
    <r>
      <t xml:space="preserve">Prorata conso.
de janv. à oct.
</t>
    </r>
    <r>
      <rPr>
        <i/>
        <sz val="8"/>
        <color indexed="8"/>
        <rFont val="Arial"/>
        <family val="2"/>
      </rPr>
      <t>(10/12ème)</t>
    </r>
  </si>
  <si>
    <r>
      <t xml:space="preserve">Prorata conso. 
De nov. à déc.
</t>
    </r>
    <r>
      <rPr>
        <i/>
        <sz val="8"/>
        <color indexed="8"/>
        <rFont val="Arial"/>
        <family val="2"/>
      </rPr>
      <t>(2/12ème)</t>
    </r>
  </si>
  <si>
    <r>
      <t xml:space="preserve">Période de
nov. à déc.
</t>
    </r>
    <r>
      <rPr>
        <i/>
        <sz val="8"/>
        <color indexed="8"/>
        <rFont val="Arial"/>
        <family val="2"/>
      </rPr>
      <t>(2/12ème)</t>
    </r>
  </si>
  <si>
    <r>
      <t xml:space="preserve">Période de
janv. à oct.
</t>
    </r>
    <r>
      <rPr>
        <i/>
        <sz val="8"/>
        <color indexed="8"/>
        <rFont val="Arial"/>
        <family val="2"/>
      </rPr>
      <t>(10/12ème)</t>
    </r>
  </si>
  <si>
    <r>
      <t xml:space="preserve">Période de
janv. à oct.
</t>
    </r>
    <r>
      <rPr>
        <i/>
        <sz val="8"/>
        <color indexed="8"/>
        <rFont val="Arial"/>
        <family val="2"/>
      </rPr>
      <t>(10 mois)</t>
    </r>
  </si>
  <si>
    <r>
      <t xml:space="preserve">Période de
nov. à déc.
</t>
    </r>
    <r>
      <rPr>
        <i/>
        <sz val="8"/>
        <color indexed="8"/>
        <rFont val="Arial"/>
        <family val="2"/>
      </rPr>
      <t>(2 mois)</t>
    </r>
  </si>
  <si>
    <t>Nb
d'occupants
du logement</t>
  </si>
  <si>
    <t>Soit la somme de (en toutes lettres) :</t>
  </si>
  <si>
    <t>Douche</t>
  </si>
  <si>
    <t>Salle de bain</t>
  </si>
  <si>
    <r>
      <t>Total de M</t>
    </r>
    <r>
      <rPr>
        <b/>
        <vertAlign val="superscript"/>
        <sz val="9"/>
        <color indexed="8"/>
        <rFont val="Arial"/>
        <family val="2"/>
      </rPr>
      <t xml:space="preserve">3 </t>
    </r>
    <r>
      <rPr>
        <b/>
        <sz val="9"/>
        <color indexed="8"/>
        <rFont val="Arial"/>
        <family val="2"/>
      </rPr>
      <t>comptabilisés</t>
    </r>
  </si>
  <si>
    <t>Nb</t>
  </si>
  <si>
    <r>
      <t>total M</t>
    </r>
    <r>
      <rPr>
        <vertAlign val="superscript"/>
        <sz val="9"/>
        <color indexed="8"/>
        <rFont val="Arial"/>
        <family val="2"/>
      </rPr>
      <t xml:space="preserve">3 </t>
    </r>
  </si>
  <si>
    <t>Dans le cadre des logements de fonction
accordés par nécessité absolue de service (NAS)</t>
  </si>
  <si>
    <t>Si dépassement de la franchise accordée (A), montant dû par l'agent (si A&lt;B) :</t>
  </si>
  <si>
    <t>Le Chef d'établissement</t>
  </si>
  <si>
    <r>
      <t xml:space="preserve">Consommation
</t>
    </r>
    <r>
      <rPr>
        <i/>
        <sz val="8"/>
        <color indexed="8"/>
        <rFont val="Arial"/>
        <family val="2"/>
      </rPr>
      <t>(en kWh)</t>
    </r>
  </si>
  <si>
    <t xml:space="preserve">Date de départ : </t>
  </si>
  <si>
    <t xml:space="preserve">Fonction : </t>
  </si>
  <si>
    <r>
      <t xml:space="preserve">Prix annuel par radiateur plein </t>
    </r>
    <r>
      <rPr>
        <b/>
        <vertAlign val="superscript"/>
        <sz val="10"/>
        <color indexed="8"/>
        <rFont val="Arial"/>
        <family val="2"/>
      </rPr>
      <t>1</t>
    </r>
  </si>
  <si>
    <r>
      <t xml:space="preserve">Forfait  (en kWh)
</t>
    </r>
    <r>
      <rPr>
        <b/>
        <i/>
        <sz val="10"/>
        <color indexed="8"/>
        <rFont val="Arial"/>
        <family val="2"/>
      </rPr>
      <t>(si absence de compteur)</t>
    </r>
  </si>
  <si>
    <r>
      <t>Prix du M</t>
    </r>
    <r>
      <rPr>
        <b/>
        <vertAlign val="superscript"/>
        <sz val="10"/>
        <color indexed="8"/>
        <rFont val="Arial"/>
        <family val="2"/>
      </rPr>
      <t>3</t>
    </r>
    <r>
      <rPr>
        <b/>
        <sz val="10"/>
        <color indexed="8"/>
        <rFont val="Arial"/>
        <family val="2"/>
      </rPr>
      <t xml:space="preserve"> d'eau</t>
    </r>
  </si>
  <si>
    <r>
      <t>Forfait  (en M</t>
    </r>
    <r>
      <rPr>
        <b/>
        <vertAlign val="superscript"/>
        <sz val="10"/>
        <color indexed="8"/>
        <rFont val="Arial"/>
        <family val="2"/>
      </rPr>
      <t>3</t>
    </r>
    <r>
      <rPr>
        <b/>
        <sz val="10"/>
        <color indexed="8"/>
        <rFont val="Arial"/>
        <family val="2"/>
      </rPr>
      <t>)</t>
    </r>
  </si>
  <si>
    <t>Taux applicables pour l'année 2017</t>
  </si>
  <si>
    <t xml:space="preserve">Date d'entrée : </t>
  </si>
  <si>
    <r>
      <t xml:space="preserve">Radiateurs
pleins </t>
    </r>
    <r>
      <rPr>
        <vertAlign val="superscript"/>
        <sz val="9"/>
        <color indexed="8"/>
        <rFont val="Arial"/>
        <family val="2"/>
      </rPr>
      <t>2</t>
    </r>
  </si>
  <si>
    <r>
      <t xml:space="preserve">Radiateurs
au quart </t>
    </r>
    <r>
      <rPr>
        <vertAlign val="superscript"/>
        <sz val="9"/>
        <color indexed="8"/>
        <rFont val="Arial"/>
        <family val="2"/>
      </rPr>
      <t>3</t>
    </r>
  </si>
  <si>
    <r>
      <t xml:space="preserve">Total radiateurs
à comptabiliser
</t>
    </r>
    <r>
      <rPr>
        <i/>
        <sz val="8"/>
        <color indexed="8"/>
        <rFont val="Arial"/>
        <family val="2"/>
      </rPr>
      <t>(max. 6)</t>
    </r>
    <r>
      <rPr>
        <sz val="9"/>
        <color indexed="8"/>
        <rFont val="Arial"/>
        <family val="2"/>
      </rPr>
      <t xml:space="preserve"> </t>
    </r>
    <r>
      <rPr>
        <vertAlign val="superscript"/>
        <sz val="9"/>
        <color indexed="8"/>
        <rFont val="Arial"/>
        <family val="2"/>
      </rPr>
      <t>4</t>
    </r>
  </si>
  <si>
    <t>N° du logement</t>
  </si>
  <si>
    <t>Date d'entrée</t>
  </si>
  <si>
    <t>Date de sortie</t>
  </si>
  <si>
    <t>Fonction</t>
  </si>
  <si>
    <t>Nb de pièces</t>
  </si>
  <si>
    <t>Nombre de pièces du logement :</t>
  </si>
  <si>
    <t>Franchise accordée</t>
  </si>
  <si>
    <t>Montant dû
par l'agent</t>
  </si>
  <si>
    <t>TOTAL</t>
  </si>
  <si>
    <t>NOM, Prénom
de l'agent</t>
  </si>
  <si>
    <t>Arrêté au 31 décembre 2017</t>
  </si>
  <si>
    <t>Taper le nom identique des onglets dans l'ordre</t>
  </si>
  <si>
    <r>
      <t xml:space="preserve">Commentaires </t>
    </r>
    <r>
      <rPr>
        <vertAlign val="superscript"/>
        <sz val="9"/>
        <color indexed="8"/>
        <rFont val="Arial"/>
        <family val="2"/>
      </rPr>
      <t>5</t>
    </r>
    <r>
      <rPr>
        <sz val="9"/>
        <color indexed="8"/>
        <rFont val="Arial"/>
        <family val="2"/>
      </rPr>
      <t xml:space="preserve"> :</t>
    </r>
  </si>
  <si>
    <r>
      <t xml:space="preserve">2.1 - ELECTRICITE </t>
    </r>
    <r>
      <rPr>
        <b/>
        <vertAlign val="superscript"/>
        <sz val="9"/>
        <color indexed="8"/>
        <rFont val="Arial"/>
        <family val="2"/>
      </rPr>
      <t>6</t>
    </r>
    <r>
      <rPr>
        <sz val="9"/>
        <color indexed="8"/>
        <rFont val="Arial"/>
        <family val="2"/>
      </rPr>
      <t xml:space="preserve">
</t>
    </r>
    <r>
      <rPr>
        <i/>
        <sz val="9"/>
        <color indexed="8"/>
        <rFont val="Arial"/>
        <family val="2"/>
      </rPr>
      <t>(Consommation)</t>
    </r>
  </si>
  <si>
    <r>
      <t>2</t>
    </r>
    <r>
      <rPr>
        <i/>
        <sz val="7"/>
        <color indexed="8"/>
        <rFont val="Arial"/>
        <family val="2"/>
      </rPr>
      <t xml:space="preserve"> Le nombre de radiateur plein est égal au nombre de pièce de vie du logement  (exemple: logement type F4 alors 4 radiateurs pleins comptabilisés)</t>
    </r>
  </si>
  <si>
    <r>
      <t>3</t>
    </r>
    <r>
      <rPr>
        <i/>
        <sz val="7"/>
        <color indexed="8"/>
        <rFont val="Arial"/>
        <family val="2"/>
      </rPr>
      <t xml:space="preserve"> Les radiateurs au 1/4 correspondent aux autres radiateurs hors pièces de vie (couloirs, sdb, cuisine, etc…) et comptent pour 1/4 chacun</t>
    </r>
  </si>
  <si>
    <r>
      <t>5</t>
    </r>
    <r>
      <rPr>
        <i/>
        <sz val="7"/>
        <color indexed="8"/>
        <rFont val="Arial"/>
        <family val="2"/>
      </rPr>
      <t xml:space="preserve"> Le cas échéant, mentionner les dysfonctionnement de chauffage constatés dans l'année, justifiant une comptabilisation réduite du nombre de radiateurs.</t>
    </r>
  </si>
  <si>
    <r>
      <t>6</t>
    </r>
    <r>
      <rPr>
        <i/>
        <sz val="7"/>
        <color indexed="8"/>
        <rFont val="Arial"/>
        <family val="2"/>
      </rPr>
      <t xml:space="preserve"> La consommation est déterminé par relevé au 1/01 (et/ou au 1/09 pour les partant/arrivants) et au 31/12. Il peut y avoir plusieurs compteurs dans un seul logement.</t>
    </r>
  </si>
  <si>
    <r>
      <t xml:space="preserve">Si prorata, indiquer le nb de mois </t>
    </r>
    <r>
      <rPr>
        <b/>
        <vertAlign val="superscript"/>
        <sz val="9"/>
        <color indexed="8"/>
        <rFont val="Arial"/>
        <family val="2"/>
      </rPr>
      <t>1</t>
    </r>
    <r>
      <rPr>
        <b/>
        <sz val="9"/>
        <color indexed="8"/>
        <rFont val="Arial"/>
        <family val="2"/>
      </rPr>
      <t xml:space="preserve"> :</t>
    </r>
  </si>
  <si>
    <r>
      <t xml:space="preserve">Franchise proratisée (A) </t>
    </r>
    <r>
      <rPr>
        <b/>
        <vertAlign val="superscript"/>
        <sz val="9"/>
        <color indexed="8"/>
        <rFont val="Arial"/>
        <family val="2"/>
      </rPr>
      <t>1</t>
    </r>
    <r>
      <rPr>
        <b/>
        <sz val="9"/>
        <color indexed="8"/>
        <rFont val="Arial"/>
        <family val="2"/>
      </rPr>
      <t xml:space="preserve"> :</t>
    </r>
  </si>
  <si>
    <r>
      <t>1</t>
    </r>
    <r>
      <rPr>
        <i/>
        <sz val="7"/>
        <color indexed="8"/>
        <rFont val="Arial"/>
        <family val="2"/>
      </rPr>
      <t xml:space="preserve"> La franchise accordée est pour une année (12 mois). Pour les agents arrivant ou partant dans l'année, indiquer le nb de mois passés dans le logement pour opérer un prorata.</t>
    </r>
  </si>
  <si>
    <r>
      <t>TOTAL (B),</t>
    </r>
    <r>
      <rPr>
        <i/>
        <sz val="8"/>
        <color indexed="8"/>
        <rFont val="Arial"/>
        <family val="2"/>
      </rPr>
      <t xml:space="preserve"> pour 12 mois</t>
    </r>
  </si>
  <si>
    <r>
      <t xml:space="preserve">Franchise 12 mois (A) </t>
    </r>
    <r>
      <rPr>
        <b/>
        <vertAlign val="superscript"/>
        <sz val="9"/>
        <color indexed="8"/>
        <rFont val="Arial"/>
        <family val="2"/>
      </rPr>
      <t>1</t>
    </r>
    <r>
      <rPr>
        <b/>
        <sz val="9"/>
        <color indexed="8"/>
        <rFont val="Arial"/>
        <family val="2"/>
      </rPr>
      <t xml:space="preserve"> :</t>
    </r>
  </si>
  <si>
    <r>
      <t xml:space="preserve">Total proratisé
</t>
    </r>
    <r>
      <rPr>
        <i/>
        <sz val="7"/>
        <color indexed="8"/>
        <rFont val="Arial"/>
        <family val="2"/>
      </rPr>
      <t>(le cas échéant)</t>
    </r>
  </si>
  <si>
    <t>Nb de mois</t>
  </si>
  <si>
    <r>
      <t>Total M</t>
    </r>
    <r>
      <rPr>
        <vertAlign val="superscript"/>
        <sz val="9"/>
        <color indexed="8"/>
        <rFont val="Arial"/>
        <family val="2"/>
      </rPr>
      <t>3</t>
    </r>
  </si>
  <si>
    <t>INFORMATIONS SUR LE FICHIER</t>
  </si>
  <si>
    <t>1- L'onglet "Taux" est protégé afin d'éviter la suppression des formules. Cependant, la protection peut être retirée sans problème, aucun code n'étant nécessaire.</t>
  </si>
  <si>
    <t>2- Seules les cases jaunes sont à renseigner, toutes les autres case disposent normalement de formules.</t>
  </si>
  <si>
    <t>3- Attention à ne pas supprimer les formules dans les autres onglets (en dehors des cases jaunes). Il est préférable de les protéger également. Les cases jaunes (à saisir) sont "déprotégés, il suffit de cliquer sur protéger, sans rien toucher d'autres, pour le protéger</t>
  </si>
  <si>
    <t>4- Ce fichier fonctionne pour une année civile afin de calculer les prestations accessoires de l'année concernée, dans le cadre du COFI.</t>
  </si>
  <si>
    <t>5- L'onglet "taux" doit être mis à jour chaque année à partir de la note DRFIP (taux applicables au 1/11) et la circulaire de la collectivité. Bien identifier la période (avant 1/11 et après 1/11)</t>
  </si>
  <si>
    <t>6- Chaque onglet "nom1", "nom2", etc… sont à personnaliser. Le plus important est que le nom des onglets soient repris dans la fiche synthèse dans la colonne P, dans le même ordre, afin de permettre le report dans la synthèse.</t>
  </si>
  <si>
    <t>7- Dans la synthèse et chaque onglet de logement, il faut penser à modifier chaque année la référence des tarifs France Domaine (DRFIP pour les taux) et la délibération de la collectivité (cf. encart "références réglementaires")</t>
  </si>
  <si>
    <t>8- Dans chaque fiche de logement, la case I10 doit être renseignée, seulement si l'agent est entré/ a quitté le logement dans l'année concerné. Dans ce cas, il faut indiquer dans cette case le nombre de mois passés dans le logement. La franchise accordée sera alors proratisée (I11)</t>
  </si>
  <si>
    <t>9- En cas de changement d'agent en cours d'année pour un même logement, il est nécessaire de faire un onglet pour chaque agent logé : le personnel "partant" et le personnel "arrivant" auront alors chacun une fiche proratisé à leur temps d'occupation.</t>
  </si>
  <si>
    <t>10- Bien lire les notes en bas de page (présents dans chaque fiche, numérotés de 1 à 6), pour comprendre les éléments de saisie demandées.</t>
  </si>
  <si>
    <t>Valeurs des prestations accessoires accordées gratuitement par la collectivité</t>
  </si>
  <si>
    <t>(Cf. - note DRFIP sur les taux appliqués aux prestations accessoires 
- délibération du Conseil Régional d'Ile-de-France)</t>
  </si>
  <si>
    <t>Colonne à ne pas imprimer
(référence pour formule de report)</t>
  </si>
  <si>
    <r>
      <t xml:space="preserve">Relevé au
1er janvier
</t>
    </r>
    <r>
      <rPr>
        <i/>
        <sz val="9"/>
        <color indexed="8"/>
        <rFont val="Arial"/>
        <family val="2"/>
      </rPr>
      <t>(</t>
    </r>
    <r>
      <rPr>
        <i/>
        <sz val="8"/>
        <color indexed="8"/>
        <rFont val="Arial"/>
        <family val="2"/>
      </rPr>
      <t>ou date d'entrée)</t>
    </r>
  </si>
  <si>
    <r>
      <t xml:space="preserve">Relevé au
31 décembre
</t>
    </r>
    <r>
      <rPr>
        <i/>
        <sz val="8"/>
        <color indexed="8"/>
        <rFont val="Arial"/>
        <family val="2"/>
      </rPr>
      <t>(ou date de départ)</t>
    </r>
  </si>
  <si>
    <t>Nb d'occup.</t>
  </si>
  <si>
    <t>Chauffage</t>
  </si>
  <si>
    <t>Nb de radiateurs</t>
  </si>
  <si>
    <t>Electricité</t>
  </si>
  <si>
    <t>Consommation
(en Kwh)</t>
  </si>
  <si>
    <t>Eau</t>
  </si>
  <si>
    <r>
      <t>Consommation
(en m</t>
    </r>
    <r>
      <rPr>
        <b/>
        <vertAlign val="superscript"/>
        <sz val="9"/>
        <color indexed="8"/>
        <rFont val="Arial"/>
        <family val="2"/>
      </rPr>
      <t>3</t>
    </r>
    <r>
      <rPr>
        <b/>
        <sz val="9"/>
        <color indexed="8"/>
        <rFont val="Arial"/>
        <family val="2"/>
      </rPr>
      <t>)</t>
    </r>
  </si>
  <si>
    <t>Montant
calculé</t>
  </si>
  <si>
    <t>Total général
montant calculé</t>
  </si>
  <si>
    <t>OUI / NON</t>
  </si>
  <si>
    <t>Total conso. Électricité
(forfait)</t>
  </si>
  <si>
    <t>Total conso. Électricité
(conso.)</t>
  </si>
  <si>
    <r>
      <t xml:space="preserve">Si absence de
compteurs/relevés
</t>
    </r>
    <r>
      <rPr>
        <i/>
        <sz val="9"/>
        <color indexed="8"/>
        <rFont val="Arial"/>
        <family val="2"/>
      </rPr>
      <t>(forfait)</t>
    </r>
  </si>
  <si>
    <t>NON</t>
  </si>
  <si>
    <t>Forfait
(en kWh)</t>
  </si>
  <si>
    <t>Forfait kWh</t>
  </si>
  <si>
    <t>Ballon</t>
  </si>
  <si>
    <t>Total</t>
  </si>
  <si>
    <t>Nb pers.</t>
  </si>
  <si>
    <t xml:space="preserve"> - Tarif des prestations accessoires applicable au 01/11/2016 (France Domaine Paris)
 - Tarif des prestations accessoires applicable au 01/11/2017, (France Domaine Paris)
 - Circulaire du 27/02/1951 de la Direction Générale des Impôts
 - Délibération du Conseil Régional d'Ile-de-France n° CP 16-564 du 16/11/2016
 - Délibération du Conseil Régional d'Ile-de-France  n° CP 2017-494 du 18/10/2017</t>
  </si>
  <si>
    <r>
      <t xml:space="preserve">TOTAL PRORATISE (B), </t>
    </r>
    <r>
      <rPr>
        <i/>
        <sz val="8"/>
        <color indexed="8"/>
        <rFont val="Arial"/>
        <family val="2"/>
      </rPr>
      <t xml:space="preserve">le cas échéant </t>
    </r>
    <r>
      <rPr>
        <i/>
        <vertAlign val="superscript"/>
        <sz val="8"/>
        <color indexed="8"/>
        <rFont val="Arial"/>
        <family val="2"/>
      </rPr>
      <t>7</t>
    </r>
  </si>
  <si>
    <r>
      <t>7</t>
    </r>
    <r>
      <rPr>
        <i/>
        <sz val="7"/>
        <color indexed="8"/>
        <rFont val="Arial"/>
        <family val="2"/>
      </rPr>
      <t xml:space="preserve"> Le total proratisé comprend le prorata du forfait chauffage, de l'abonnement électrique et du forfait eau et de l'électricité (forfait) si pas de relevés exploitables. </t>
    </r>
  </si>
  <si>
    <t>Nombre de m²</t>
  </si>
  <si>
    <t>Nb de m²</t>
  </si>
  <si>
    <t>* Sur la base des INM actualisé au 1/07/2001 (document Région IDF de janvier 2006)</t>
  </si>
  <si>
    <r>
      <t>Radiateurs maximum comptabilisés selon l'indice de l'agent logé (INM</t>
    </r>
    <r>
      <rPr>
        <b/>
        <u val="single"/>
        <vertAlign val="superscript"/>
        <sz val="10"/>
        <color indexed="8"/>
        <rFont val="Arial"/>
        <family val="2"/>
      </rPr>
      <t>2</t>
    </r>
    <r>
      <rPr>
        <b/>
        <u val="single"/>
        <sz val="10"/>
        <color indexed="8"/>
        <rFont val="Arial"/>
        <family val="2"/>
      </rPr>
      <t>)</t>
    </r>
  </si>
  <si>
    <r>
      <rPr>
        <i/>
        <vertAlign val="superscript"/>
        <sz val="8"/>
        <color indexed="8"/>
        <rFont val="Arial"/>
        <family val="2"/>
      </rPr>
      <t>2</t>
    </r>
    <r>
      <rPr>
        <i/>
        <sz val="8"/>
        <color indexed="8"/>
        <rFont val="Arial"/>
        <family val="2"/>
      </rPr>
      <t xml:space="preserve"> Pour les agents logés ayant un indice &lt; à 291, les radiateurs au quart ne sont pas comptés (gratuité)</t>
    </r>
  </si>
  <si>
    <t>Indice (INM)
au 1er janvier</t>
  </si>
  <si>
    <t>↓</t>
  </si>
  <si>
    <r>
      <t>4</t>
    </r>
    <r>
      <rPr>
        <i/>
        <sz val="7"/>
        <color indexed="8"/>
        <rFont val="Arial"/>
        <family val="2"/>
      </rPr>
      <t xml:space="preserve"> Le total de radiateurs comptabilisés (pleins + 1/4) détermine le montant calculé, dans la limite de 6 radiateurs maximum par logement voire moins selon l'indice de l'agent logé</t>
    </r>
  </si>
  <si>
    <t>INM</t>
  </si>
  <si>
    <t>Nb radiateurs</t>
  </si>
  <si>
    <t xml:space="preserve">Agent logé ayant un INM ≤ à </t>
  </si>
  <si>
    <t xml:space="preserve">Agent logé ayant un INM &gt; à </t>
  </si>
  <si>
    <t>Nombre de radiateurs maximum à comptabiliser selon l'indice de l'agent</t>
  </si>
  <si>
    <t xml:space="preserve">Le cas échéant, modification du montant dû, par décision de l'ordonnateur : </t>
  </si>
  <si>
    <t xml:space="preserve">Montant final dû par l'agent : </t>
  </si>
  <si>
    <t>Motivation de l'ordonnateur :</t>
  </si>
  <si>
    <t>Réduction sur décision de l'ordonnateur</t>
  </si>
  <si>
    <t>Montant final dû
par l'agent</t>
  </si>
  <si>
    <t>Montant à saisir dans GFC
(COFI)</t>
  </si>
  <si>
    <t>Soit le montant final dû (en toutes lettres) :</t>
  </si>
  <si>
    <t>13- Dans l'onglet synthèse, la colonne W permet ainsi d'avoir le montant à saisir dans GFC (module COFI - pièce 20), au cas où des modifications sont apportés au montant dû par l'agent.</t>
  </si>
  <si>
    <r>
      <t xml:space="preserve">12 - Dans le cas où l'ordonnateur ne souhaite pas appliquer </t>
    </r>
    <r>
      <rPr>
        <i/>
        <sz val="10"/>
        <color indexed="8"/>
        <rFont val="Arial"/>
        <family val="2"/>
      </rPr>
      <t>stricto sensu</t>
    </r>
    <r>
      <rPr>
        <sz val="10"/>
        <color indexed="8"/>
        <rFont val="Arial"/>
        <family val="2"/>
      </rPr>
      <t xml:space="preserve"> le calcul réglementaire, il lui est possible d'indiquer un montant permettant de réduire le montant dû (case I40). Attention cependant, cela relève de la seule décision de l'ordonnateur. Il est hautement conseillé d'indiquer une motivation à cette décision (case à cet effet). </t>
    </r>
  </si>
  <si>
    <t>11- Il a été ajouté une case sur chaque fiche permettant la saisie de l'indice de rémunération de l'agent (cf voir onglet "taux"). Cela permet d'indexer l'indice avec le plafond du nombre de radiateur (cf. circulaire 1951 et DRFIP). Si vous laissez la case vide, par défaut, c'est le nombre de radiateurs comptabilisés qui sera pris en compte (case D/E14).</t>
  </si>
  <si>
    <t>Nom1</t>
  </si>
  <si>
    <t>A renseigner si une modification est exigée par l'ordonnateur</t>
  </si>
  <si>
    <t>Prénom NOM</t>
  </si>
  <si>
    <t>Nom2</t>
  </si>
  <si>
    <t>Nom3</t>
  </si>
  <si>
    <t>Nom4</t>
  </si>
  <si>
    <t>Nom5</t>
  </si>
  <si>
    <t>Nom6</t>
  </si>
  <si>
    <t>Nom7</t>
  </si>
  <si>
    <t>Nom8</t>
  </si>
  <si>
    <t>Nom9</t>
  </si>
  <si>
    <t>Nom10</t>
  </si>
  <si>
    <t>Nom11</t>
  </si>
  <si>
    <t>Nom12</t>
  </si>
  <si>
    <t>Nom13</t>
  </si>
  <si>
    <t>Nom14</t>
  </si>
  <si>
    <t>Nom15</t>
  </si>
  <si>
    <t>Nom16</t>
  </si>
  <si>
    <t>Nom17</t>
  </si>
  <si>
    <t>Nom18</t>
  </si>
  <si>
    <t>Nom19</t>
  </si>
  <si>
    <t>Nom20</t>
  </si>
  <si>
    <t>Nom21</t>
  </si>
  <si>
    <t>Nom22</t>
  </si>
  <si>
    <t>Nom23</t>
  </si>
  <si>
    <t>Nom24</t>
  </si>
  <si>
    <t>Nom25</t>
  </si>
  <si>
    <t>Nom26</t>
  </si>
  <si>
    <t>Nom27</t>
  </si>
  <si>
    <t>Nom28</t>
  </si>
  <si>
    <t>Nom29</t>
  </si>
  <si>
    <t>Nom30</t>
  </si>
  <si>
    <t>Nom31</t>
  </si>
  <si>
    <t>Nom32</t>
  </si>
  <si>
    <t>Nom33</t>
  </si>
  <si>
    <t>Nom34</t>
  </si>
  <si>
    <t>Nom35</t>
  </si>
  <si>
    <t>A renseigner</t>
  </si>
</sst>
</file>

<file path=xl/styles.xml><?xml version="1.0" encoding="utf-8"?>
<styleSheet xmlns="http://schemas.openxmlformats.org/spreadsheetml/2006/main">
  <numFmts count="18">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Red]\-#,##0\ &quot;€&quot;"/>
    <numFmt numFmtId="165" formatCode="#,##0.00\ &quot;€&quot;;[Red]\-#,##0.00\ &quot;€&quot;"/>
    <numFmt numFmtId="166" formatCode="_-* #,##0.00\ &quot;€&quot;_-;\-* #,##0.00\ &quot;€&quot;_-;_-* &quot;-&quot;??\ &quot;€&quot;_-;_-@_-"/>
    <numFmt numFmtId="167" formatCode="_-* #,##0.00\ _€_-;\-* #,##0.00\ _€_-;_-* &quot;-&quot;??\ _€_-;_-@_-"/>
    <numFmt numFmtId="168" formatCode="#,##0.00&quot; €&quot;"/>
    <numFmt numFmtId="169" formatCode="#,##0.00&quot; &quot;[$€-40C];[Red]&quot;-&quot;#,##0.00&quot; &quot;[$€-40C]"/>
    <numFmt numFmtId="170" formatCode="dd/mm/yy"/>
    <numFmt numFmtId="171" formatCode="#,##0.00\ [$€-40C];[Red]#,##0.00\ [$€-40C]"/>
    <numFmt numFmtId="172" formatCode="#,##0_ ;[Red]\-#,##0\ "/>
    <numFmt numFmtId="173" formatCode="#,##0.00_ ;[Red]\-#,##0.00\ "/>
  </numFmts>
  <fonts count="91">
    <font>
      <sz val="11"/>
      <color theme="1"/>
      <name val="Arial"/>
      <family val="2"/>
    </font>
    <font>
      <sz val="12"/>
      <color indexed="8"/>
      <name val="Calibri"/>
      <family val="2"/>
    </font>
    <font>
      <b/>
      <i/>
      <sz val="16"/>
      <color indexed="8"/>
      <name val="Arial"/>
      <family val="2"/>
    </font>
    <font>
      <b/>
      <i/>
      <u val="single"/>
      <sz val="11"/>
      <color indexed="8"/>
      <name val="Arial"/>
      <family val="2"/>
    </font>
    <font>
      <b/>
      <u val="single"/>
      <sz val="8"/>
      <color indexed="8"/>
      <name val="Arial"/>
      <family val="2"/>
    </font>
    <font>
      <sz val="8"/>
      <color indexed="8"/>
      <name val="Arial"/>
      <family val="2"/>
    </font>
    <font>
      <b/>
      <sz val="8"/>
      <color indexed="8"/>
      <name val="Arial"/>
      <family val="2"/>
    </font>
    <font>
      <b/>
      <sz val="10"/>
      <color indexed="8"/>
      <name val="Arial"/>
      <family val="2"/>
    </font>
    <font>
      <sz val="11"/>
      <color indexed="8"/>
      <name val="Arial"/>
      <family val="2"/>
    </font>
    <font>
      <i/>
      <sz val="8"/>
      <color indexed="8"/>
      <name val="Arial"/>
      <family val="2"/>
    </font>
    <font>
      <i/>
      <vertAlign val="superscript"/>
      <sz val="8"/>
      <color indexed="8"/>
      <name val="Arial"/>
      <family val="2"/>
    </font>
    <font>
      <sz val="9"/>
      <color indexed="8"/>
      <name val="Arial"/>
      <family val="2"/>
    </font>
    <font>
      <b/>
      <u val="single"/>
      <sz val="9"/>
      <color indexed="8"/>
      <name val="Arial"/>
      <family val="2"/>
    </font>
    <font>
      <b/>
      <sz val="9"/>
      <color indexed="8"/>
      <name val="Arial"/>
      <family val="2"/>
    </font>
    <font>
      <vertAlign val="superscript"/>
      <sz val="9"/>
      <color indexed="8"/>
      <name val="Arial"/>
      <family val="2"/>
    </font>
    <font>
      <b/>
      <vertAlign val="superscript"/>
      <sz val="9"/>
      <color indexed="8"/>
      <name val="Arial"/>
      <family val="2"/>
    </font>
    <font>
      <i/>
      <sz val="9"/>
      <color indexed="8"/>
      <name val="Arial"/>
      <family val="2"/>
    </font>
    <font>
      <b/>
      <sz val="14"/>
      <color indexed="8"/>
      <name val="Arial"/>
      <family val="2"/>
    </font>
    <font>
      <b/>
      <i/>
      <u val="single"/>
      <sz val="9"/>
      <color indexed="8"/>
      <name val="Arial1"/>
      <family val="0"/>
    </font>
    <font>
      <i/>
      <sz val="9"/>
      <color indexed="8"/>
      <name val="Arial1"/>
      <family val="0"/>
    </font>
    <font>
      <b/>
      <sz val="10"/>
      <color indexed="9"/>
      <name val="Arial"/>
      <family val="2"/>
    </font>
    <font>
      <b/>
      <u val="single"/>
      <sz val="10"/>
      <color indexed="8"/>
      <name val="Arial"/>
      <family val="2"/>
    </font>
    <font>
      <b/>
      <vertAlign val="superscript"/>
      <sz val="10"/>
      <color indexed="8"/>
      <name val="Arial"/>
      <family val="2"/>
    </font>
    <font>
      <b/>
      <i/>
      <sz val="10"/>
      <color indexed="8"/>
      <name val="Arial"/>
      <family val="2"/>
    </font>
    <font>
      <b/>
      <sz val="11"/>
      <color indexed="8"/>
      <name val="Arial"/>
      <family val="2"/>
    </font>
    <font>
      <sz val="10"/>
      <color indexed="8"/>
      <name val="Arial"/>
      <family val="2"/>
    </font>
    <font>
      <i/>
      <sz val="7"/>
      <color indexed="8"/>
      <name val="Arial"/>
      <family val="2"/>
    </font>
    <font>
      <b/>
      <u val="single"/>
      <sz val="11"/>
      <color indexed="8"/>
      <name val="Arial"/>
      <family val="2"/>
    </font>
    <font>
      <b/>
      <u val="single"/>
      <vertAlign val="superscript"/>
      <sz val="10"/>
      <color indexed="8"/>
      <name val="Arial"/>
      <family val="2"/>
    </font>
    <font>
      <i/>
      <sz val="8"/>
      <color indexed="8"/>
      <name val="Arial1"/>
      <family val="0"/>
    </font>
    <font>
      <i/>
      <sz val="10"/>
      <color indexed="8"/>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b/>
      <i/>
      <sz val="16"/>
      <color theme="1"/>
      <name val="Arial"/>
      <family val="2"/>
    </font>
    <font>
      <sz val="12"/>
      <color rgb="FF9C0006"/>
      <name val="Calibri"/>
      <family val="2"/>
    </font>
    <font>
      <sz val="12"/>
      <color rgb="FF9C5700"/>
      <name val="Calibri"/>
      <family val="2"/>
    </font>
    <font>
      <b/>
      <i/>
      <u val="single"/>
      <sz val="11"/>
      <color theme="1"/>
      <name val="Arial"/>
      <family val="2"/>
    </font>
    <font>
      <sz val="12"/>
      <color rgb="FF006100"/>
      <name val="Calibri"/>
      <family val="2"/>
    </font>
    <font>
      <b/>
      <sz val="12"/>
      <color rgb="FF3F3F3F"/>
      <name val="Calibri"/>
      <family val="2"/>
    </font>
    <font>
      <i/>
      <sz val="12"/>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sz val="8"/>
      <color theme="1"/>
      <name val="Arial"/>
      <family val="2"/>
    </font>
    <font>
      <b/>
      <u val="single"/>
      <sz val="8"/>
      <color rgb="FF000000"/>
      <name val="Arial"/>
      <family val="2"/>
    </font>
    <font>
      <b/>
      <sz val="8"/>
      <color theme="1"/>
      <name val="Arial"/>
      <family val="2"/>
    </font>
    <font>
      <b/>
      <sz val="8"/>
      <color rgb="FF000000"/>
      <name val="Arial"/>
      <family val="2"/>
    </font>
    <font>
      <sz val="9"/>
      <color theme="1"/>
      <name val="Arial"/>
      <family val="2"/>
    </font>
    <font>
      <sz val="9"/>
      <color rgb="FF000000"/>
      <name val="Arial"/>
      <family val="2"/>
    </font>
    <font>
      <b/>
      <u val="single"/>
      <sz val="9"/>
      <color rgb="FF000000"/>
      <name val="Arial"/>
      <family val="2"/>
    </font>
    <font>
      <b/>
      <sz val="9"/>
      <color rgb="FF000000"/>
      <name val="Arial"/>
      <family val="2"/>
    </font>
    <font>
      <b/>
      <sz val="9"/>
      <color theme="1"/>
      <name val="Arial"/>
      <family val="2"/>
    </font>
    <font>
      <b/>
      <sz val="10"/>
      <color theme="1"/>
      <name val="Arial"/>
      <family val="2"/>
    </font>
    <font>
      <b/>
      <sz val="10"/>
      <color rgb="FF000000"/>
      <name val="Arial"/>
      <family val="2"/>
    </font>
    <font>
      <i/>
      <vertAlign val="superscript"/>
      <sz val="8"/>
      <color theme="1"/>
      <name val="Arial"/>
      <family val="2"/>
    </font>
    <font>
      <b/>
      <sz val="11"/>
      <color theme="1"/>
      <name val="Arial"/>
      <family val="2"/>
    </font>
    <font>
      <sz val="10"/>
      <color theme="1"/>
      <name val="Arial"/>
      <family val="2"/>
    </font>
    <font>
      <sz val="10"/>
      <color rgb="FF000000"/>
      <name val="Arial"/>
      <family val="2"/>
    </font>
    <font>
      <b/>
      <u val="single"/>
      <sz val="11"/>
      <color theme="1"/>
      <name val="Arial"/>
      <family val="2"/>
    </font>
    <font>
      <b/>
      <sz val="10"/>
      <color theme="0"/>
      <name val="Arial"/>
      <family val="2"/>
    </font>
    <font>
      <i/>
      <sz val="8"/>
      <color rgb="FF000000"/>
      <name val="Arial"/>
      <family val="2"/>
    </font>
    <font>
      <b/>
      <u val="single"/>
      <sz val="10"/>
      <color rgb="FF000000"/>
      <name val="Arial"/>
      <family val="2"/>
    </font>
    <font>
      <i/>
      <sz val="8"/>
      <color theme="1"/>
      <name val="Arial"/>
      <family val="2"/>
    </font>
    <font>
      <b/>
      <sz val="14"/>
      <color theme="1"/>
      <name val="Arial"/>
      <family val="2"/>
    </font>
    <font>
      <b/>
      <i/>
      <u val="single"/>
      <sz val="9"/>
      <color theme="1"/>
      <name val="Arial1"/>
      <family val="0"/>
    </font>
    <font>
      <i/>
      <sz val="9"/>
      <color theme="1"/>
      <name val="Arial1"/>
      <family val="0"/>
    </font>
    <font>
      <b/>
      <sz val="14"/>
      <color rgb="FF000000"/>
      <name val="Arial"/>
      <family val="2"/>
    </font>
    <font>
      <i/>
      <sz val="8"/>
      <color theme="1"/>
      <name val="Arial1"/>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theme="1" tint="0.34999001026153564"/>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color rgb="FF000000"/>
      </left>
      <right style="thin">
        <color rgb="FF000000"/>
      </right>
      <top style="medium"/>
      <bottom style="thin">
        <color rgb="FF000000"/>
      </bottom>
    </border>
    <border>
      <left style="medium"/>
      <right style="thin"/>
      <top style="thin"/>
      <bottom style="thin"/>
    </border>
    <border>
      <left style="medium"/>
      <right>
        <color indexed="63"/>
      </right>
      <top style="thin"/>
      <bottom style="medium"/>
    </border>
    <border>
      <left style="thin"/>
      <right style="thin"/>
      <top>
        <color indexed="63"/>
      </top>
      <bottom>
        <color indexed="63"/>
      </bottom>
    </border>
    <border>
      <left style="thin"/>
      <right style="medium"/>
      <top style="thin"/>
      <bottom style="thin"/>
    </border>
    <border>
      <left style="thin"/>
      <right style="thin"/>
      <top style="thin"/>
      <bottom style="thin"/>
    </border>
    <border>
      <left style="thin"/>
      <right style="thin"/>
      <top>
        <color indexed="63"/>
      </top>
      <bottom style="thin"/>
    </border>
    <border>
      <left style="thin"/>
      <right style="medium"/>
      <top>
        <color indexed="63"/>
      </top>
      <bottom style="thin"/>
    </border>
    <border>
      <left style="thin"/>
      <right style="medium"/>
      <top style="thin"/>
      <bottom style="medium"/>
    </border>
    <border>
      <left>
        <color indexed="63"/>
      </left>
      <right>
        <color indexed="63"/>
      </right>
      <top style="thin"/>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thin">
        <color rgb="FF000000"/>
      </left>
      <right style="thin">
        <color rgb="FF000000"/>
      </right>
      <top style="thin">
        <color rgb="FF000000"/>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style="medium"/>
    </border>
    <border>
      <left style="medium"/>
      <right style="thin"/>
      <top>
        <color indexed="63"/>
      </top>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color rgb="FF000000"/>
      </bottom>
    </border>
    <border>
      <left>
        <color indexed="63"/>
      </left>
      <right style="thin">
        <color rgb="FF000000"/>
      </right>
      <top style="medium"/>
      <bottom style="thin">
        <color rgb="FF000000"/>
      </bottom>
    </border>
    <border>
      <left style="thin">
        <color rgb="FF000000"/>
      </left>
      <right>
        <color indexed="63"/>
      </right>
      <top style="medium"/>
      <bottom style="thin">
        <color rgb="FF000000"/>
      </bottom>
    </border>
    <border>
      <left>
        <color indexed="63"/>
      </left>
      <right style="thin"/>
      <top style="medium"/>
      <bottom style="thin">
        <color rgb="FF000000"/>
      </bottom>
    </border>
    <border>
      <left style="medium"/>
      <right>
        <color indexed="63"/>
      </right>
      <top style="thin">
        <color rgb="FF000000"/>
      </top>
      <bottom style="medium"/>
    </border>
    <border>
      <left>
        <color indexed="63"/>
      </left>
      <right style="thin">
        <color rgb="FF000000"/>
      </right>
      <top style="thin">
        <color rgb="FF000000"/>
      </top>
      <bottom style="medium"/>
    </border>
    <border>
      <left style="thin">
        <color rgb="FF000000"/>
      </left>
      <right>
        <color indexed="63"/>
      </right>
      <top style="thin">
        <color rgb="FF000000"/>
      </top>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medium"/>
    </border>
    <border>
      <left>
        <color indexed="63"/>
      </left>
      <right>
        <color indexed="63"/>
      </right>
      <top style="medium"/>
      <bottom style="thin"/>
    </border>
  </borders>
  <cellStyleXfs count="65">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0" borderId="2" applyNumberFormat="0" applyFill="0" applyAlignment="0" applyProtection="0"/>
    <xf numFmtId="0" fontId="0" fillId="27" borderId="3" applyNumberFormat="0" applyFont="0" applyAlignment="0" applyProtection="0"/>
    <xf numFmtId="0" fontId="52" fillId="28" borderId="1" applyNumberFormat="0" applyAlignment="0" applyProtection="0"/>
    <xf numFmtId="0" fontId="53" fillId="0" borderId="0">
      <alignment horizontal="center"/>
      <protection/>
    </xf>
    <xf numFmtId="0" fontId="53" fillId="0" borderId="0">
      <alignment horizontal="center" textRotation="90"/>
      <protection/>
    </xf>
    <xf numFmtId="0" fontId="54" fillId="29" borderId="0" applyNumberFormat="0" applyBorder="0" applyAlignment="0" applyProtection="0"/>
    <xf numFmtId="167"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0" fontId="55" fillId="30" borderId="0" applyNumberFormat="0" applyBorder="0" applyAlignment="0" applyProtection="0"/>
    <xf numFmtId="9" fontId="0" fillId="0" borderId="0" applyFont="0" applyFill="0" applyBorder="0" applyAlignment="0" applyProtection="0"/>
    <xf numFmtId="0" fontId="56" fillId="0" borderId="0">
      <alignment/>
      <protection/>
    </xf>
    <xf numFmtId="169" fontId="56" fillId="0" borderId="0">
      <alignment/>
      <protection/>
    </xf>
    <xf numFmtId="0" fontId="57" fillId="31" borderId="0" applyNumberFormat="0" applyBorder="0" applyAlignment="0" applyProtection="0"/>
    <xf numFmtId="0" fontId="58" fillId="26" borderId="4"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2" borderId="9" applyNumberFormat="0" applyAlignment="0" applyProtection="0"/>
  </cellStyleXfs>
  <cellXfs count="314">
    <xf numFmtId="0" fontId="0" fillId="0" borderId="0" xfId="0" applyAlignment="1">
      <alignment/>
    </xf>
    <xf numFmtId="0" fontId="66" fillId="0" borderId="0" xfId="0" applyFont="1" applyAlignment="1">
      <alignment horizontal="center" vertical="center"/>
    </xf>
    <xf numFmtId="0" fontId="66" fillId="0" borderId="0" xfId="0" applyFont="1" applyBorder="1" applyAlignment="1">
      <alignment horizontal="center" vertical="center"/>
    </xf>
    <xf numFmtId="0" fontId="67" fillId="0" borderId="0" xfId="0" applyFont="1" applyFill="1" applyBorder="1" applyAlignment="1">
      <alignment vertical="center"/>
    </xf>
    <xf numFmtId="0" fontId="0" fillId="0" borderId="0" xfId="0" applyAlignment="1">
      <alignment vertical="center"/>
    </xf>
    <xf numFmtId="0" fontId="68" fillId="0" borderId="0" xfId="0" applyFont="1" applyFill="1" applyBorder="1" applyAlignment="1">
      <alignment vertical="center"/>
    </xf>
    <xf numFmtId="169" fontId="69" fillId="0" borderId="0" xfId="0" applyNumberFormat="1" applyFont="1" applyFill="1" applyBorder="1" applyAlignment="1">
      <alignment horizontal="justify" vertical="center"/>
    </xf>
    <xf numFmtId="169" fontId="69" fillId="0" borderId="0" xfId="0" applyNumberFormat="1" applyFont="1" applyFill="1" applyBorder="1" applyAlignment="1">
      <alignment vertical="center"/>
    </xf>
    <xf numFmtId="0" fontId="69" fillId="0" borderId="0" xfId="0" applyFont="1" applyFill="1" applyBorder="1" applyAlignment="1">
      <alignment/>
    </xf>
    <xf numFmtId="165" fontId="0" fillId="0" borderId="0" xfId="0" applyNumberFormat="1" applyAlignment="1">
      <alignment vertical="center"/>
    </xf>
    <xf numFmtId="0" fontId="66" fillId="0" borderId="0" xfId="0" applyFont="1" applyAlignment="1">
      <alignment vertical="center"/>
    </xf>
    <xf numFmtId="0" fontId="70" fillId="0" borderId="0" xfId="0" applyFont="1" applyAlignment="1">
      <alignment horizontal="center" vertical="center"/>
    </xf>
    <xf numFmtId="0" fontId="71" fillId="0" borderId="0" xfId="0" applyFont="1" applyBorder="1" applyAlignment="1">
      <alignment horizontal="center" vertical="center"/>
    </xf>
    <xf numFmtId="0" fontId="70" fillId="0" borderId="0" xfId="0" applyFont="1" applyBorder="1" applyAlignment="1">
      <alignment horizontal="center" vertical="center"/>
    </xf>
    <xf numFmtId="0" fontId="72" fillId="0" borderId="0" xfId="0" applyFont="1" applyFill="1" applyBorder="1" applyAlignment="1">
      <alignment horizontal="center" vertical="center"/>
    </xf>
    <xf numFmtId="0" fontId="73" fillId="0" borderId="0" xfId="0" applyFont="1" applyBorder="1" applyAlignment="1">
      <alignment horizontal="center" vertical="center"/>
    </xf>
    <xf numFmtId="0" fontId="72" fillId="0" borderId="0" xfId="0" applyFont="1" applyFill="1" applyBorder="1" applyAlignment="1">
      <alignment horizontal="left" vertical="center"/>
    </xf>
    <xf numFmtId="169" fontId="71" fillId="0" borderId="0" xfId="0" applyNumberFormat="1" applyFont="1" applyBorder="1" applyAlignment="1">
      <alignment horizontal="center" vertical="center"/>
    </xf>
    <xf numFmtId="169" fontId="70" fillId="0" borderId="0" xfId="0" applyNumberFormat="1" applyFont="1" applyBorder="1" applyAlignment="1">
      <alignment horizontal="center" vertical="center"/>
    </xf>
    <xf numFmtId="169" fontId="74" fillId="0" borderId="0" xfId="0" applyNumberFormat="1" applyFont="1" applyBorder="1" applyAlignment="1">
      <alignment horizontal="center" vertical="center"/>
    </xf>
    <xf numFmtId="0" fontId="70" fillId="0" borderId="0" xfId="0" applyFont="1" applyAlignment="1">
      <alignment vertical="center"/>
    </xf>
    <xf numFmtId="168" fontId="73" fillId="0" borderId="0" xfId="0" applyNumberFormat="1" applyFont="1" applyBorder="1" applyAlignment="1">
      <alignment horizontal="center" vertical="center"/>
    </xf>
    <xf numFmtId="0" fontId="70" fillId="0" borderId="0" xfId="0" applyFont="1" applyFill="1" applyBorder="1" applyAlignment="1">
      <alignment vertical="center"/>
    </xf>
    <xf numFmtId="0" fontId="74" fillId="0" borderId="0" xfId="0" applyFont="1" applyBorder="1" applyAlignment="1">
      <alignment horizontal="center" vertical="center"/>
    </xf>
    <xf numFmtId="171" fontId="74" fillId="0" borderId="0" xfId="0" applyNumberFormat="1" applyFont="1" applyFill="1" applyBorder="1" applyAlignment="1">
      <alignment vertical="center"/>
    </xf>
    <xf numFmtId="0" fontId="73" fillId="33" borderId="10" xfId="0" applyFont="1" applyFill="1" applyBorder="1" applyAlignment="1">
      <alignment horizontal="left" vertical="center"/>
    </xf>
    <xf numFmtId="0" fontId="71" fillId="34" borderId="11" xfId="0" applyFont="1" applyFill="1" applyBorder="1" applyAlignment="1">
      <alignment horizontal="center" vertical="center" wrapText="1"/>
    </xf>
    <xf numFmtId="0" fontId="70" fillId="34" borderId="11" xfId="0" applyFont="1" applyFill="1" applyBorder="1" applyAlignment="1">
      <alignment horizontal="center" vertical="center" wrapText="1"/>
    </xf>
    <xf numFmtId="0" fontId="74" fillId="34" borderId="12" xfId="0" applyFont="1" applyFill="1" applyBorder="1" applyAlignment="1">
      <alignment horizontal="center" vertical="center" wrapText="1"/>
    </xf>
    <xf numFmtId="0" fontId="71" fillId="0" borderId="13" xfId="0" applyFont="1" applyBorder="1" applyAlignment="1">
      <alignment horizontal="center" vertical="center"/>
    </xf>
    <xf numFmtId="0" fontId="71" fillId="0" borderId="14" xfId="0" applyFont="1" applyBorder="1" applyAlignment="1">
      <alignment horizontal="center" vertical="center"/>
    </xf>
    <xf numFmtId="170" fontId="71" fillId="34" borderId="15" xfId="0" applyNumberFormat="1" applyFont="1" applyFill="1" applyBorder="1" applyAlignment="1">
      <alignment horizontal="center" vertical="center" wrapText="1"/>
    </xf>
    <xf numFmtId="0" fontId="71" fillId="0" borderId="16" xfId="0" applyFont="1" applyBorder="1" applyAlignment="1">
      <alignment horizontal="center" vertical="center"/>
    </xf>
    <xf numFmtId="170" fontId="71" fillId="34" borderId="11" xfId="0" applyNumberFormat="1" applyFont="1" applyFill="1" applyBorder="1" applyAlignment="1">
      <alignment horizontal="center" vertical="center" wrapText="1"/>
    </xf>
    <xf numFmtId="0" fontId="71" fillId="0" borderId="17" xfId="0" applyFont="1" applyBorder="1" applyAlignment="1">
      <alignment horizontal="center" vertical="center"/>
    </xf>
    <xf numFmtId="0" fontId="74" fillId="0" borderId="0" xfId="0" applyFont="1" applyAlignment="1">
      <alignment vertical="center"/>
    </xf>
    <xf numFmtId="0" fontId="73" fillId="0" borderId="14" xfId="0" applyFont="1" applyBorder="1" applyAlignment="1">
      <alignment horizontal="center" vertical="center"/>
    </xf>
    <xf numFmtId="0" fontId="71" fillId="34" borderId="18" xfId="0" applyFont="1" applyFill="1" applyBorder="1" applyAlignment="1">
      <alignment horizontal="center" vertical="center" wrapText="1"/>
    </xf>
    <xf numFmtId="0" fontId="73" fillId="0" borderId="10" xfId="0" applyFont="1" applyBorder="1" applyAlignment="1">
      <alignment horizontal="left" vertical="center"/>
    </xf>
    <xf numFmtId="0" fontId="73" fillId="0" borderId="16" xfId="0" applyFont="1" applyBorder="1" applyAlignment="1">
      <alignment horizontal="left" vertical="center"/>
    </xf>
    <xf numFmtId="164" fontId="73" fillId="0" borderId="19" xfId="0" applyNumberFormat="1" applyFont="1" applyFill="1" applyBorder="1" applyAlignment="1">
      <alignment horizontal="center" vertical="center"/>
    </xf>
    <xf numFmtId="0" fontId="71" fillId="35" borderId="14" xfId="0" applyFont="1" applyFill="1" applyBorder="1" applyAlignment="1">
      <alignment horizontal="center" vertical="center"/>
    </xf>
    <xf numFmtId="172" fontId="71" fillId="35" borderId="20" xfId="47" applyNumberFormat="1" applyFont="1" applyFill="1" applyBorder="1" applyAlignment="1">
      <alignment horizontal="center" vertical="center"/>
    </xf>
    <xf numFmtId="172" fontId="70" fillId="35" borderId="20" xfId="47" applyNumberFormat="1" applyFont="1" applyFill="1" applyBorder="1" applyAlignment="1">
      <alignment horizontal="center" vertical="center"/>
    </xf>
    <xf numFmtId="0" fontId="75" fillId="0" borderId="21" xfId="0" applyFont="1" applyFill="1" applyBorder="1" applyAlignment="1">
      <alignment vertical="center"/>
    </xf>
    <xf numFmtId="164" fontId="76" fillId="0" borderId="22" xfId="49" applyNumberFormat="1" applyFont="1" applyFill="1" applyBorder="1" applyAlignment="1">
      <alignment horizontal="center" vertical="center"/>
    </xf>
    <xf numFmtId="0" fontId="76" fillId="0" borderId="14" xfId="0" applyFont="1" applyFill="1" applyBorder="1" applyAlignment="1">
      <alignment horizontal="left" vertical="center"/>
    </xf>
    <xf numFmtId="164" fontId="76" fillId="0" borderId="23" xfId="49" applyNumberFormat="1" applyFont="1" applyFill="1" applyBorder="1" applyAlignment="1">
      <alignment horizontal="center" vertical="center"/>
    </xf>
    <xf numFmtId="0" fontId="76" fillId="0" borderId="0" xfId="0" applyFont="1" applyFill="1" applyBorder="1" applyAlignment="1">
      <alignment horizontal="left" vertical="center"/>
    </xf>
    <xf numFmtId="0" fontId="75" fillId="0" borderId="0" xfId="0" applyFont="1" applyFill="1" applyBorder="1" applyAlignment="1">
      <alignment vertical="center"/>
    </xf>
    <xf numFmtId="0" fontId="75" fillId="0" borderId="11" xfId="0" applyFont="1" applyFill="1" applyBorder="1" applyAlignment="1">
      <alignment vertical="center"/>
    </xf>
    <xf numFmtId="165" fontId="76" fillId="0" borderId="12" xfId="49" applyNumberFormat="1" applyFont="1" applyFill="1" applyBorder="1" applyAlignment="1">
      <alignment horizontal="center" vertical="center"/>
    </xf>
    <xf numFmtId="165" fontId="76" fillId="0" borderId="23" xfId="49" applyNumberFormat="1" applyFont="1" applyFill="1" applyBorder="1" applyAlignment="1">
      <alignment horizontal="center" vertical="center"/>
    </xf>
    <xf numFmtId="0" fontId="76" fillId="0" borderId="11" xfId="0" applyFont="1" applyFill="1" applyBorder="1" applyAlignment="1">
      <alignment vertical="center"/>
    </xf>
    <xf numFmtId="0" fontId="75" fillId="0" borderId="12" xfId="0" applyFont="1" applyBorder="1" applyAlignment="1">
      <alignment horizontal="center" vertical="center"/>
    </xf>
    <xf numFmtId="0" fontId="76" fillId="0" borderId="20" xfId="0" applyFont="1" applyFill="1" applyBorder="1" applyAlignment="1">
      <alignment vertical="center"/>
    </xf>
    <xf numFmtId="0" fontId="75" fillId="0" borderId="19" xfId="0" applyFont="1" applyBorder="1" applyAlignment="1">
      <alignment horizontal="center" vertical="center"/>
    </xf>
    <xf numFmtId="0" fontId="76" fillId="0" borderId="14" xfId="0" applyFont="1" applyFill="1" applyBorder="1" applyAlignment="1">
      <alignment vertical="center"/>
    </xf>
    <xf numFmtId="0" fontId="75" fillId="0" borderId="23" xfId="0" applyFont="1" applyBorder="1" applyAlignment="1">
      <alignment horizontal="center" vertical="center"/>
    </xf>
    <xf numFmtId="0" fontId="76" fillId="0" borderId="0" xfId="0" applyFont="1" applyFill="1" applyBorder="1" applyAlignment="1">
      <alignment horizontal="center" vertical="center"/>
    </xf>
    <xf numFmtId="165" fontId="76" fillId="0" borderId="0" xfId="49" applyNumberFormat="1" applyFont="1" applyFill="1" applyBorder="1" applyAlignment="1">
      <alignment horizontal="center" vertical="center"/>
    </xf>
    <xf numFmtId="10" fontId="66" fillId="0" borderId="0" xfId="52" applyNumberFormat="1" applyFont="1" applyAlignment="1">
      <alignment horizontal="center" vertical="center"/>
    </xf>
    <xf numFmtId="0" fontId="73" fillId="33" borderId="10" xfId="0" applyFont="1" applyFill="1" applyBorder="1" applyAlignment="1">
      <alignment horizontal="left" vertical="center" wrapText="1"/>
    </xf>
    <xf numFmtId="0" fontId="77" fillId="0" borderId="0" xfId="0" applyFont="1" applyAlignment="1">
      <alignment horizontal="left" vertical="center"/>
    </xf>
    <xf numFmtId="0" fontId="0" fillId="0" borderId="0" xfId="0" applyFont="1" applyAlignment="1">
      <alignment horizontal="center" vertical="center"/>
    </xf>
    <xf numFmtId="0" fontId="68" fillId="0" borderId="0" xfId="0" applyFont="1" applyAlignment="1">
      <alignment horizontal="center" vertical="center" wrapText="1"/>
    </xf>
    <xf numFmtId="0" fontId="78" fillId="0" borderId="0" xfId="0" applyFont="1" applyAlignment="1">
      <alignment horizontal="center" vertical="center" wrapText="1"/>
    </xf>
    <xf numFmtId="0" fontId="71" fillId="0" borderId="20" xfId="0" applyFont="1" applyBorder="1" applyAlignment="1">
      <alignment horizontal="center" vertical="center"/>
    </xf>
    <xf numFmtId="0" fontId="71" fillId="0" borderId="20" xfId="0" applyFont="1" applyFill="1" applyBorder="1" applyAlignment="1">
      <alignment horizontal="center" vertical="center"/>
    </xf>
    <xf numFmtId="0" fontId="70" fillId="0" borderId="20" xfId="0" applyFont="1" applyBorder="1" applyAlignment="1">
      <alignment horizontal="center" vertical="center"/>
    </xf>
    <xf numFmtId="14" fontId="71" fillId="0" borderId="20" xfId="0" applyNumberFormat="1" applyFont="1" applyFill="1" applyBorder="1" applyAlignment="1">
      <alignment horizontal="center" vertical="center"/>
    </xf>
    <xf numFmtId="166" fontId="74" fillId="0" borderId="20" xfId="0" applyNumberFormat="1" applyFont="1" applyBorder="1" applyAlignment="1">
      <alignment horizontal="center" vertical="center" wrapText="1"/>
    </xf>
    <xf numFmtId="0" fontId="73" fillId="34" borderId="20" xfId="0" applyFont="1" applyFill="1" applyBorder="1" applyAlignment="1">
      <alignment horizontal="center" vertical="center" wrapText="1"/>
    </xf>
    <xf numFmtId="0" fontId="71" fillId="0" borderId="20" xfId="0" applyFont="1" applyFill="1" applyBorder="1" applyAlignment="1">
      <alignment horizontal="center" vertical="center" wrapText="1"/>
    </xf>
    <xf numFmtId="14" fontId="71" fillId="0" borderId="20" xfId="0" applyNumberFormat="1" applyFont="1" applyFill="1" applyBorder="1" applyAlignment="1">
      <alignment horizontal="center" vertical="center" wrapText="1"/>
    </xf>
    <xf numFmtId="164" fontId="71" fillId="0" borderId="20" xfId="0" applyNumberFormat="1" applyFont="1" applyFill="1" applyBorder="1" applyAlignment="1">
      <alignment horizontal="center" vertical="center" wrapText="1"/>
    </xf>
    <xf numFmtId="166" fontId="71" fillId="0" borderId="20" xfId="0" applyNumberFormat="1" applyFont="1" applyFill="1" applyBorder="1" applyAlignment="1">
      <alignment horizontal="center" vertical="center" wrapText="1"/>
    </xf>
    <xf numFmtId="0" fontId="73" fillId="0" borderId="20" xfId="0" applyFont="1" applyFill="1" applyBorder="1" applyAlignment="1">
      <alignment horizontal="left" vertical="center" wrapText="1"/>
    </xf>
    <xf numFmtId="166" fontId="76" fillId="34" borderId="20" xfId="0" applyNumberFormat="1" applyFont="1" applyFill="1" applyBorder="1" applyAlignment="1">
      <alignment horizontal="center" vertical="center" wrapText="1"/>
    </xf>
    <xf numFmtId="0" fontId="79" fillId="0" borderId="0" xfId="0" applyFont="1" applyAlignment="1">
      <alignment vertical="center"/>
    </xf>
    <xf numFmtId="0" fontId="75" fillId="0" borderId="0" xfId="0" applyFont="1" applyAlignment="1">
      <alignment vertical="center"/>
    </xf>
    <xf numFmtId="0" fontId="79" fillId="0" borderId="0" xfId="0" applyFont="1" applyAlignment="1">
      <alignment horizontal="center" vertical="center"/>
    </xf>
    <xf numFmtId="0" fontId="79" fillId="0" borderId="0" xfId="0" applyFont="1" applyFill="1" applyBorder="1" applyAlignment="1">
      <alignment vertical="center"/>
    </xf>
    <xf numFmtId="0" fontId="72" fillId="0" borderId="0" xfId="0" applyFont="1" applyFill="1" applyBorder="1" applyAlignment="1">
      <alignment horizontal="center" vertical="center"/>
    </xf>
    <xf numFmtId="0" fontId="73" fillId="35" borderId="12" xfId="0" applyFont="1" applyFill="1" applyBorder="1" applyAlignment="1">
      <alignment horizontal="center" vertical="center"/>
    </xf>
    <xf numFmtId="0" fontId="73" fillId="0" borderId="24" xfId="0" applyFont="1" applyBorder="1" applyAlignment="1">
      <alignment horizontal="left" vertical="center"/>
    </xf>
    <xf numFmtId="0" fontId="73" fillId="0" borderId="25" xfId="0" applyFont="1" applyBorder="1" applyAlignment="1">
      <alignment horizontal="left" vertical="center"/>
    </xf>
    <xf numFmtId="0" fontId="73" fillId="0" borderId="13" xfId="0" applyFont="1" applyBorder="1" applyAlignment="1">
      <alignment horizontal="left" vertical="center"/>
    </xf>
    <xf numFmtId="0" fontId="71" fillId="0" borderId="26" xfId="0" applyFont="1" applyBorder="1" applyAlignment="1">
      <alignment horizontal="center" vertical="center"/>
    </xf>
    <xf numFmtId="0" fontId="71" fillId="35" borderId="27" xfId="0" applyFont="1" applyFill="1" applyBorder="1" applyAlignment="1">
      <alignment horizontal="center" vertical="center"/>
    </xf>
    <xf numFmtId="0" fontId="72" fillId="0" borderId="0" xfId="0" applyFont="1" applyFill="1" applyBorder="1" applyAlignment="1">
      <alignment horizontal="center" vertical="center"/>
    </xf>
    <xf numFmtId="0" fontId="73" fillId="0" borderId="26" xfId="0" applyFont="1" applyBorder="1" applyAlignment="1">
      <alignment horizontal="left" vertical="center"/>
    </xf>
    <xf numFmtId="164" fontId="73" fillId="0" borderId="23" xfId="0" applyNumberFormat="1" applyFont="1" applyFill="1" applyBorder="1" applyAlignment="1">
      <alignment horizontal="center" vertical="center"/>
    </xf>
    <xf numFmtId="172" fontId="73" fillId="35" borderId="28" xfId="0" applyNumberFormat="1" applyFont="1" applyFill="1" applyBorder="1" applyAlignment="1">
      <alignment horizontal="center" vertical="center"/>
    </xf>
    <xf numFmtId="0" fontId="71" fillId="0" borderId="27" xfId="0" applyFont="1" applyFill="1" applyBorder="1" applyAlignment="1">
      <alignment horizontal="center" vertical="center"/>
    </xf>
    <xf numFmtId="0" fontId="79" fillId="0" borderId="0" xfId="0" applyFont="1" applyAlignment="1">
      <alignment horizontal="left" vertical="center" wrapText="1" shrinkToFit="1"/>
    </xf>
    <xf numFmtId="0" fontId="80" fillId="0" borderId="0" xfId="0" applyFont="1" applyFill="1" applyBorder="1" applyAlignment="1">
      <alignment horizontal="left" vertical="center" wrapText="1" shrinkToFit="1"/>
    </xf>
    <xf numFmtId="0" fontId="79" fillId="0" borderId="0" xfId="0" applyFont="1" applyFill="1" applyBorder="1" applyAlignment="1">
      <alignment horizontal="left" vertical="center" wrapText="1" shrinkToFit="1"/>
    </xf>
    <xf numFmtId="169" fontId="80" fillId="0" borderId="0" xfId="0" applyNumberFormat="1" applyFont="1" applyFill="1" applyBorder="1" applyAlignment="1">
      <alignment horizontal="left" vertical="center" wrapText="1" shrinkToFit="1"/>
    </xf>
    <xf numFmtId="0" fontId="79" fillId="0" borderId="0" xfId="0" applyFont="1" applyAlignment="1">
      <alignment horizontal="left" vertical="center"/>
    </xf>
    <xf numFmtId="0" fontId="80" fillId="0" borderId="0" xfId="0" applyFont="1" applyFill="1" applyBorder="1" applyAlignment="1">
      <alignment horizontal="left" vertical="center"/>
    </xf>
    <xf numFmtId="0" fontId="80" fillId="0" borderId="0" xfId="0" applyFont="1" applyFill="1" applyBorder="1" applyAlignment="1">
      <alignment horizontal="left"/>
    </xf>
    <xf numFmtId="0" fontId="81" fillId="0" borderId="0" xfId="0" applyFont="1" applyAlignment="1">
      <alignment horizontal="center" vertical="center"/>
    </xf>
    <xf numFmtId="0" fontId="74" fillId="34" borderId="29" xfId="0" applyFont="1" applyFill="1" applyBorder="1" applyAlignment="1">
      <alignment horizontal="center" vertical="center"/>
    </xf>
    <xf numFmtId="0" fontId="74" fillId="35" borderId="30" xfId="0" applyFont="1" applyFill="1" applyBorder="1" applyAlignment="1" applyProtection="1">
      <alignment horizontal="center" vertical="center"/>
      <protection locked="0"/>
    </xf>
    <xf numFmtId="0" fontId="66" fillId="35" borderId="0" xfId="0" applyFont="1" applyFill="1" applyAlignment="1" applyProtection="1">
      <alignment horizontal="center" vertical="center" wrapText="1"/>
      <protection locked="0"/>
    </xf>
    <xf numFmtId="0" fontId="66" fillId="35" borderId="0" xfId="0" applyFont="1" applyFill="1" applyAlignment="1" applyProtection="1">
      <alignment horizontal="center" vertical="center"/>
      <protection locked="0"/>
    </xf>
    <xf numFmtId="165" fontId="71" fillId="0" borderId="20" xfId="49" applyNumberFormat="1" applyFont="1" applyBorder="1" applyAlignment="1">
      <alignment horizontal="right" vertical="center"/>
    </xf>
    <xf numFmtId="165" fontId="74" fillId="0" borderId="19" xfId="49" applyNumberFormat="1" applyFont="1" applyBorder="1" applyAlignment="1">
      <alignment horizontal="right" vertical="center"/>
    </xf>
    <xf numFmtId="165" fontId="73" fillId="0" borderId="14" xfId="49" applyNumberFormat="1" applyFont="1" applyBorder="1" applyAlignment="1">
      <alignment horizontal="right" vertical="center"/>
    </xf>
    <xf numFmtId="165" fontId="74" fillId="0" borderId="23" xfId="49" applyNumberFormat="1" applyFont="1" applyBorder="1" applyAlignment="1">
      <alignment horizontal="right" vertical="center"/>
    </xf>
    <xf numFmtId="165" fontId="71" fillId="0" borderId="31" xfId="49" applyNumberFormat="1" applyFont="1" applyBorder="1" applyAlignment="1">
      <alignment horizontal="right" vertical="center"/>
    </xf>
    <xf numFmtId="165" fontId="73" fillId="0" borderId="23" xfId="49" applyNumberFormat="1" applyFont="1" applyBorder="1" applyAlignment="1">
      <alignment horizontal="right" vertical="center"/>
    </xf>
    <xf numFmtId="165" fontId="74" fillId="0" borderId="12" xfId="0" applyNumberFormat="1" applyFont="1" applyFill="1" applyBorder="1" applyAlignment="1">
      <alignment horizontal="right" vertical="center"/>
    </xf>
    <xf numFmtId="165" fontId="74" fillId="0" borderId="23" xfId="0" applyNumberFormat="1" applyFont="1" applyFill="1" applyBorder="1" applyAlignment="1">
      <alignment horizontal="right" vertical="center"/>
    </xf>
    <xf numFmtId="165" fontId="82" fillId="36" borderId="30" xfId="0" applyNumberFormat="1" applyFont="1" applyFill="1" applyBorder="1" applyAlignment="1">
      <alignment horizontal="right" vertical="center"/>
    </xf>
    <xf numFmtId="165" fontId="70" fillId="0" borderId="27" xfId="49" applyNumberFormat="1" applyFont="1" applyBorder="1" applyAlignment="1">
      <alignment horizontal="right" vertical="center"/>
    </xf>
    <xf numFmtId="165" fontId="74" fillId="0" borderId="28" xfId="49" applyNumberFormat="1" applyFont="1" applyBorder="1" applyAlignment="1">
      <alignment horizontal="right" vertical="center"/>
    </xf>
    <xf numFmtId="0" fontId="75" fillId="34" borderId="20" xfId="0" applyFont="1" applyFill="1" applyBorder="1" applyAlignment="1">
      <alignment horizontal="center" vertical="center"/>
    </xf>
    <xf numFmtId="0" fontId="72" fillId="0" borderId="0" xfId="0" applyFont="1" applyFill="1" applyBorder="1" applyAlignment="1">
      <alignment horizontal="center" vertical="center"/>
    </xf>
    <xf numFmtId="0" fontId="75" fillId="34" borderId="20" xfId="0" applyFont="1" applyFill="1" applyBorder="1" applyAlignment="1">
      <alignment vertical="center"/>
    </xf>
    <xf numFmtId="0" fontId="75" fillId="36" borderId="20" xfId="0" applyFont="1" applyFill="1" applyBorder="1" applyAlignment="1">
      <alignment vertical="center"/>
    </xf>
    <xf numFmtId="166" fontId="76" fillId="36" borderId="20" xfId="0" applyNumberFormat="1" applyFont="1" applyFill="1" applyBorder="1" applyAlignment="1">
      <alignment horizontal="center" vertical="center" wrapText="1"/>
    </xf>
    <xf numFmtId="172" fontId="71" fillId="0" borderId="20" xfId="0" applyNumberFormat="1" applyFont="1" applyFill="1" applyBorder="1" applyAlignment="1">
      <alignment horizontal="center" vertical="center" wrapText="1"/>
    </xf>
    <xf numFmtId="172" fontId="71" fillId="0" borderId="20" xfId="0" applyNumberFormat="1" applyFont="1" applyFill="1" applyBorder="1" applyAlignment="1">
      <alignment horizontal="center" vertical="center"/>
    </xf>
    <xf numFmtId="172" fontId="76" fillId="34" borderId="20" xfId="0" applyNumberFormat="1" applyFont="1" applyFill="1" applyBorder="1" applyAlignment="1">
      <alignment horizontal="center" vertical="center" wrapText="1"/>
    </xf>
    <xf numFmtId="173" fontId="71" fillId="0" borderId="20" xfId="0" applyNumberFormat="1" applyFont="1" applyFill="1" applyBorder="1" applyAlignment="1">
      <alignment horizontal="center" vertical="center" wrapText="1"/>
    </xf>
    <xf numFmtId="173" fontId="71" fillId="0" borderId="20" xfId="0" applyNumberFormat="1" applyFont="1" applyFill="1" applyBorder="1" applyAlignment="1">
      <alignment horizontal="center" vertical="center"/>
    </xf>
    <xf numFmtId="173" fontId="75" fillId="34" borderId="20" xfId="0" applyNumberFormat="1" applyFont="1" applyFill="1" applyBorder="1" applyAlignment="1">
      <alignment horizontal="center" vertical="center"/>
    </xf>
    <xf numFmtId="0" fontId="79" fillId="0" borderId="0" xfId="0" applyFont="1" applyAlignment="1">
      <alignment horizontal="center" vertical="center"/>
    </xf>
    <xf numFmtId="0" fontId="72" fillId="0" borderId="0" xfId="0" applyFont="1" applyFill="1" applyBorder="1" applyAlignment="1">
      <alignment horizontal="center" vertical="center"/>
    </xf>
    <xf numFmtId="172" fontId="74" fillId="0" borderId="0" xfId="47" applyNumberFormat="1" applyFont="1" applyBorder="1" applyAlignment="1">
      <alignment horizontal="center" vertical="center"/>
    </xf>
    <xf numFmtId="165" fontId="74" fillId="0" borderId="0" xfId="49" applyNumberFormat="1" applyFont="1" applyBorder="1" applyAlignment="1">
      <alignment horizontal="right" vertical="center"/>
    </xf>
    <xf numFmtId="165" fontId="73" fillId="0" borderId="0" xfId="49" applyNumberFormat="1" applyFont="1" applyBorder="1" applyAlignment="1">
      <alignment horizontal="right" vertical="center"/>
    </xf>
    <xf numFmtId="0" fontId="71" fillId="34" borderId="20" xfId="0" applyFont="1" applyFill="1" applyBorder="1" applyAlignment="1">
      <alignment horizontal="center" vertical="center" wrapText="1"/>
    </xf>
    <xf numFmtId="172" fontId="70" fillId="34" borderId="25" xfId="47" applyNumberFormat="1" applyFont="1" applyFill="1" applyBorder="1" applyAlignment="1">
      <alignment horizontal="center" vertical="center"/>
    </xf>
    <xf numFmtId="172" fontId="70" fillId="34" borderId="20" xfId="47" applyNumberFormat="1" applyFont="1" applyFill="1" applyBorder="1" applyAlignment="1">
      <alignment horizontal="center" vertical="center" wrapText="1"/>
    </xf>
    <xf numFmtId="0" fontId="73" fillId="35" borderId="14" xfId="0" applyFont="1" applyFill="1" applyBorder="1" applyAlignment="1">
      <alignment horizontal="center" vertical="center"/>
    </xf>
    <xf numFmtId="172" fontId="74" fillId="0" borderId="14" xfId="47" applyNumberFormat="1" applyFont="1" applyBorder="1" applyAlignment="1">
      <alignment horizontal="center" vertical="center"/>
    </xf>
    <xf numFmtId="172" fontId="74" fillId="0" borderId="14" xfId="47" applyNumberFormat="1" applyFont="1" applyFill="1" applyBorder="1" applyAlignment="1">
      <alignment horizontal="center" vertical="center"/>
    </xf>
    <xf numFmtId="172" fontId="73" fillId="0" borderId="14" xfId="0" applyNumberFormat="1" applyFont="1" applyBorder="1" applyAlignment="1">
      <alignment horizontal="center" vertical="center"/>
    </xf>
    <xf numFmtId="0" fontId="72" fillId="0" borderId="0" xfId="0" applyFont="1" applyFill="1" applyBorder="1" applyAlignment="1">
      <alignment horizontal="center" vertical="center"/>
    </xf>
    <xf numFmtId="172" fontId="75" fillId="34" borderId="25" xfId="0" applyNumberFormat="1" applyFont="1" applyFill="1" applyBorder="1" applyAlignment="1">
      <alignment horizontal="center" vertical="center"/>
    </xf>
    <xf numFmtId="0" fontId="83" fillId="0" borderId="0" xfId="0" applyFont="1" applyFill="1" applyBorder="1" applyAlignment="1">
      <alignment horizontal="left" vertical="center"/>
    </xf>
    <xf numFmtId="172" fontId="76" fillId="0" borderId="23" xfId="49" applyNumberFormat="1" applyFont="1" applyFill="1" applyBorder="1" applyAlignment="1">
      <alignment horizontal="center" vertical="center"/>
    </xf>
    <xf numFmtId="172" fontId="76" fillId="0" borderId="19" xfId="49" applyNumberFormat="1" applyFont="1" applyFill="1" applyBorder="1" applyAlignment="1">
      <alignment horizontal="center" vertical="center"/>
    </xf>
    <xf numFmtId="0" fontId="76" fillId="0" borderId="14" xfId="0" applyFont="1" applyFill="1" applyBorder="1" applyAlignment="1">
      <alignment horizontal="center" vertical="center"/>
    </xf>
    <xf numFmtId="0" fontId="76" fillId="34" borderId="19" xfId="0" applyFont="1" applyFill="1" applyBorder="1" applyAlignment="1">
      <alignment horizontal="center" vertical="center"/>
    </xf>
    <xf numFmtId="0" fontId="76" fillId="0" borderId="16" xfId="0" applyFont="1" applyFill="1" applyBorder="1" applyAlignment="1">
      <alignment horizontal="right" vertical="center"/>
    </xf>
    <xf numFmtId="0" fontId="76" fillId="0" borderId="20" xfId="0" applyFont="1" applyFill="1" applyBorder="1" applyAlignment="1">
      <alignment horizontal="center" vertical="center"/>
    </xf>
    <xf numFmtId="0" fontId="75" fillId="0" borderId="20" xfId="0" applyFont="1" applyFill="1" applyBorder="1" applyAlignment="1">
      <alignment horizontal="center" vertical="center"/>
    </xf>
    <xf numFmtId="0" fontId="76" fillId="0" borderId="17" xfId="0" applyFont="1" applyFill="1" applyBorder="1" applyAlignment="1">
      <alignment horizontal="right" vertical="center"/>
    </xf>
    <xf numFmtId="0" fontId="71" fillId="0" borderId="0" xfId="0" applyFont="1" applyFill="1" applyBorder="1" applyAlignment="1">
      <alignment horizontal="center" vertical="center"/>
    </xf>
    <xf numFmtId="0" fontId="72" fillId="0" borderId="0" xfId="0" applyFont="1" applyFill="1" applyBorder="1" applyAlignment="1">
      <alignment horizontal="center" vertical="center"/>
    </xf>
    <xf numFmtId="165" fontId="82" fillId="37" borderId="30" xfId="0" applyNumberFormat="1" applyFont="1" applyFill="1" applyBorder="1" applyAlignment="1">
      <alignment horizontal="right" vertical="center"/>
    </xf>
    <xf numFmtId="165" fontId="82" fillId="38" borderId="30" xfId="0" applyNumberFormat="1" applyFont="1" applyFill="1" applyBorder="1" applyAlignment="1">
      <alignment horizontal="right" vertical="center"/>
    </xf>
    <xf numFmtId="165" fontId="74" fillId="0" borderId="20" xfId="0" applyNumberFormat="1" applyFont="1" applyBorder="1" applyAlignment="1">
      <alignment horizontal="right" vertical="center" wrapText="1"/>
    </xf>
    <xf numFmtId="165" fontId="76" fillId="34" borderId="20" xfId="0" applyNumberFormat="1" applyFont="1" applyFill="1" applyBorder="1" applyAlignment="1">
      <alignment horizontal="right" vertical="center" wrapText="1"/>
    </xf>
    <xf numFmtId="166" fontId="75" fillId="0" borderId="0" xfId="0" applyNumberFormat="1" applyFont="1" applyAlignment="1">
      <alignment horizontal="center" vertical="center"/>
    </xf>
    <xf numFmtId="166" fontId="74" fillId="0" borderId="0" xfId="0" applyNumberFormat="1" applyFont="1" applyAlignment="1">
      <alignment horizontal="center" vertical="center" wrapText="1"/>
    </xf>
    <xf numFmtId="0" fontId="72" fillId="0" borderId="0" xfId="0" applyFont="1" applyFill="1" applyBorder="1" applyAlignment="1">
      <alignment horizontal="center" vertical="center"/>
    </xf>
    <xf numFmtId="0" fontId="73" fillId="0" borderId="14" xfId="0" applyFont="1" applyBorder="1" applyAlignment="1">
      <alignment horizontal="center" vertical="center"/>
    </xf>
    <xf numFmtId="166" fontId="74" fillId="0" borderId="20" xfId="0" applyNumberFormat="1" applyFont="1" applyFill="1" applyBorder="1" applyAlignment="1">
      <alignment horizontal="center" vertical="center" wrapText="1"/>
    </xf>
    <xf numFmtId="165" fontId="74" fillId="0" borderId="20" xfId="0" applyNumberFormat="1" applyFont="1" applyFill="1" applyBorder="1" applyAlignment="1">
      <alignment horizontal="right" vertical="center" wrapText="1"/>
    </xf>
    <xf numFmtId="164" fontId="0" fillId="0" borderId="13" xfId="0" applyNumberFormat="1" applyBorder="1" applyAlignment="1">
      <alignment horizontal="center" vertical="center"/>
    </xf>
    <xf numFmtId="0" fontId="0" fillId="0" borderId="14" xfId="0" applyBorder="1" applyAlignment="1">
      <alignment horizontal="center" vertical="center"/>
    </xf>
    <xf numFmtId="0" fontId="0" fillId="0" borderId="23" xfId="0" applyBorder="1" applyAlignment="1">
      <alignment horizontal="center" vertical="center"/>
    </xf>
    <xf numFmtId="0" fontId="84" fillId="34" borderId="32" xfId="0" applyFont="1" applyFill="1" applyBorder="1" applyAlignment="1">
      <alignment horizontal="center" vertical="center"/>
    </xf>
    <xf numFmtId="0" fontId="84" fillId="34" borderId="33" xfId="0" applyFont="1" applyFill="1" applyBorder="1" applyAlignment="1">
      <alignment horizontal="center" vertical="center"/>
    </xf>
    <xf numFmtId="0" fontId="84" fillId="34" borderId="34" xfId="0" applyFont="1" applyFill="1" applyBorder="1" applyAlignment="1">
      <alignment horizontal="center" vertical="center"/>
    </xf>
    <xf numFmtId="0" fontId="85" fillId="0" borderId="0" xfId="0" applyFont="1" applyAlignment="1">
      <alignment horizontal="left" vertical="center" wrapText="1"/>
    </xf>
    <xf numFmtId="0" fontId="76" fillId="34" borderId="35" xfId="0" applyFont="1" applyFill="1" applyBorder="1" applyAlignment="1">
      <alignment horizontal="center" vertical="center"/>
    </xf>
    <xf numFmtId="0" fontId="76" fillId="34" borderId="25" xfId="0" applyFont="1" applyFill="1" applyBorder="1" applyAlignment="1">
      <alignment horizontal="center" vertical="center"/>
    </xf>
    <xf numFmtId="0" fontId="0" fillId="34" borderId="10" xfId="0" applyFill="1" applyBorder="1" applyAlignment="1">
      <alignment horizontal="center" vertical="center"/>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0" fillId="0" borderId="0" xfId="0" applyAlignment="1">
      <alignment horizontal="center" vertical="center"/>
    </xf>
    <xf numFmtId="0" fontId="76" fillId="34" borderId="36" xfId="0" applyFont="1" applyFill="1" applyBorder="1" applyAlignment="1">
      <alignment horizontal="center" vertical="center"/>
    </xf>
    <xf numFmtId="0" fontId="76" fillId="34" borderId="37" xfId="0" applyFont="1" applyFill="1" applyBorder="1" applyAlignment="1">
      <alignment horizontal="center" vertical="center"/>
    </xf>
    <xf numFmtId="0" fontId="76" fillId="34" borderId="38" xfId="0" applyFont="1" applyFill="1" applyBorder="1" applyAlignment="1">
      <alignment horizontal="center" vertical="center"/>
    </xf>
    <xf numFmtId="0" fontId="76" fillId="34" borderId="36" xfId="0" applyFont="1" applyFill="1" applyBorder="1" applyAlignment="1">
      <alignment horizontal="center" vertical="center" wrapText="1"/>
    </xf>
    <xf numFmtId="0" fontId="76" fillId="34" borderId="10" xfId="0" applyFont="1" applyFill="1" applyBorder="1" applyAlignment="1">
      <alignment horizontal="center" vertical="center"/>
    </xf>
    <xf numFmtId="0" fontId="76" fillId="34" borderId="13" xfId="0" applyFont="1" applyFill="1" applyBorder="1" applyAlignment="1">
      <alignment horizontal="center" vertical="center"/>
    </xf>
    <xf numFmtId="0" fontId="84" fillId="34" borderId="29" xfId="0" applyFont="1" applyFill="1" applyBorder="1" applyAlignment="1">
      <alignment horizontal="center" vertical="center"/>
    </xf>
    <xf numFmtId="0" fontId="84" fillId="34" borderId="39" xfId="0" applyFont="1" applyFill="1" applyBorder="1" applyAlignment="1">
      <alignment horizontal="center" vertical="center"/>
    </xf>
    <xf numFmtId="0" fontId="84" fillId="34" borderId="30" xfId="0" applyFont="1" applyFill="1" applyBorder="1" applyAlignment="1">
      <alignment horizontal="center" vertical="center"/>
    </xf>
    <xf numFmtId="0" fontId="76" fillId="34" borderId="40" xfId="0" applyFont="1" applyFill="1" applyBorder="1" applyAlignment="1">
      <alignment horizontal="center" vertical="center"/>
    </xf>
    <xf numFmtId="0" fontId="85" fillId="0" borderId="0" xfId="0" applyFont="1" applyAlignment="1">
      <alignment horizontal="center" vertical="center" wrapText="1"/>
    </xf>
    <xf numFmtId="0" fontId="85" fillId="0" borderId="0" xfId="0" applyFont="1" applyAlignment="1">
      <alignment horizontal="center" vertical="center"/>
    </xf>
    <xf numFmtId="0" fontId="68" fillId="0" borderId="41" xfId="0" applyFont="1" applyBorder="1" applyAlignment="1">
      <alignment horizontal="center" vertical="center" wrapText="1"/>
    </xf>
    <xf numFmtId="0" fontId="79" fillId="0" borderId="0" xfId="0" applyFont="1" applyAlignment="1">
      <alignment horizontal="center" vertical="center"/>
    </xf>
    <xf numFmtId="0" fontId="75" fillId="34" borderId="42" xfId="0" applyFont="1" applyFill="1" applyBorder="1" applyAlignment="1">
      <alignment horizontal="center" vertical="center"/>
    </xf>
    <xf numFmtId="0" fontId="75" fillId="34" borderId="24" xfId="0" applyFont="1" applyFill="1" applyBorder="1" applyAlignment="1">
      <alignment horizontal="center" vertical="center"/>
    </xf>
    <xf numFmtId="0" fontId="75" fillId="34" borderId="25" xfId="0" applyFont="1" applyFill="1" applyBorder="1" applyAlignment="1">
      <alignment horizontal="center" vertical="center"/>
    </xf>
    <xf numFmtId="0" fontId="73" fillId="34" borderId="27" xfId="0" applyFont="1" applyFill="1" applyBorder="1" applyAlignment="1">
      <alignment horizontal="center" vertical="center" wrapText="1"/>
    </xf>
    <xf numFmtId="0" fontId="73" fillId="34" borderId="21" xfId="0" applyFont="1" applyFill="1" applyBorder="1" applyAlignment="1">
      <alignment horizontal="center" vertical="center" wrapText="1"/>
    </xf>
    <xf numFmtId="0" fontId="86" fillId="0" borderId="0" xfId="0" applyFont="1" applyAlignment="1">
      <alignment horizontal="center" vertical="center"/>
    </xf>
    <xf numFmtId="0" fontId="74" fillId="0" borderId="0" xfId="0" applyFont="1" applyAlignment="1">
      <alignment horizontal="center" vertical="center" wrapText="1"/>
    </xf>
    <xf numFmtId="0" fontId="74" fillId="0" borderId="0" xfId="0" applyFont="1" applyAlignment="1">
      <alignment horizontal="center" vertical="center"/>
    </xf>
    <xf numFmtId="0" fontId="72" fillId="0" borderId="0" xfId="0" applyFont="1" applyFill="1" applyBorder="1" applyAlignment="1">
      <alignment horizontal="center" vertical="center"/>
    </xf>
    <xf numFmtId="0" fontId="87" fillId="0" borderId="43" xfId="0" applyFont="1" applyBorder="1" applyAlignment="1">
      <alignment horizontal="center" vertical="center"/>
    </xf>
    <xf numFmtId="0" fontId="87" fillId="0" borderId="44" xfId="0" applyFont="1" applyBorder="1" applyAlignment="1">
      <alignment horizontal="center" vertical="center"/>
    </xf>
    <xf numFmtId="0" fontId="87" fillId="0" borderId="45" xfId="0" applyFont="1" applyBorder="1" applyAlignment="1">
      <alignment horizontal="center" vertical="center"/>
    </xf>
    <xf numFmtId="0" fontId="88" fillId="0" borderId="46" xfId="0" applyFont="1" applyBorder="1" applyAlignment="1">
      <alignment horizontal="left" vertical="center" wrapText="1"/>
    </xf>
    <xf numFmtId="0" fontId="88" fillId="0" borderId="47" xfId="0" applyFont="1" applyBorder="1" applyAlignment="1">
      <alignment horizontal="left" vertical="center"/>
    </xf>
    <xf numFmtId="0" fontId="88" fillId="0" borderId="48" xfId="0" applyFont="1" applyBorder="1" applyAlignment="1">
      <alignment horizontal="left" vertical="center"/>
    </xf>
    <xf numFmtId="0" fontId="73" fillId="34" borderId="42" xfId="0" applyFont="1" applyFill="1" applyBorder="1" applyAlignment="1">
      <alignment horizontal="center" vertical="center" wrapText="1"/>
    </xf>
    <xf numFmtId="0" fontId="73" fillId="34" borderId="25" xfId="0" applyFont="1" applyFill="1" applyBorder="1" applyAlignment="1">
      <alignment horizontal="center" vertical="center" wrapText="1"/>
    </xf>
    <xf numFmtId="0" fontId="73" fillId="34" borderId="24" xfId="0" applyFont="1" applyFill="1" applyBorder="1" applyAlignment="1">
      <alignment horizontal="center" vertical="center" wrapText="1"/>
    </xf>
    <xf numFmtId="0" fontId="74" fillId="34" borderId="27" xfId="0" applyFont="1" applyFill="1" applyBorder="1" applyAlignment="1">
      <alignment horizontal="center" vertical="center" wrapText="1"/>
    </xf>
    <xf numFmtId="0" fontId="74" fillId="34" borderId="21" xfId="0" applyFont="1" applyFill="1" applyBorder="1" applyAlignment="1">
      <alignment horizontal="center" vertical="center" wrapText="1"/>
    </xf>
    <xf numFmtId="0" fontId="75" fillId="37" borderId="49" xfId="0" applyFont="1" applyFill="1" applyBorder="1" applyAlignment="1">
      <alignment horizontal="right" vertical="center"/>
    </xf>
    <xf numFmtId="0" fontId="75" fillId="37" borderId="50" xfId="0" applyFont="1" applyFill="1" applyBorder="1" applyAlignment="1">
      <alignment horizontal="right" vertical="center"/>
    </xf>
    <xf numFmtId="0" fontId="75" fillId="37" borderId="51" xfId="0" applyFont="1" applyFill="1" applyBorder="1" applyAlignment="1">
      <alignment horizontal="right" vertical="center"/>
    </xf>
    <xf numFmtId="0" fontId="82" fillId="38" borderId="49" xfId="0" applyFont="1" applyFill="1" applyBorder="1" applyAlignment="1">
      <alignment horizontal="center" vertical="center"/>
    </xf>
    <xf numFmtId="0" fontId="82" fillId="38" borderId="50" xfId="0" applyFont="1" applyFill="1" applyBorder="1" applyAlignment="1">
      <alignment horizontal="center" vertical="center"/>
    </xf>
    <xf numFmtId="0" fontId="82" fillId="38" borderId="51" xfId="0" applyFont="1" applyFill="1" applyBorder="1" applyAlignment="1">
      <alignment horizontal="center" vertical="center"/>
    </xf>
    <xf numFmtId="0" fontId="74" fillId="0" borderId="49" xfId="0" applyFont="1" applyBorder="1" applyAlignment="1">
      <alignment horizontal="center" vertical="center"/>
    </xf>
    <xf numFmtId="0" fontId="74" fillId="0" borderId="50" xfId="0" applyFont="1" applyBorder="1" applyAlignment="1">
      <alignment horizontal="center" vertical="center"/>
    </xf>
    <xf numFmtId="0" fontId="70" fillId="0" borderId="50" xfId="0" applyFont="1" applyBorder="1" applyAlignment="1">
      <alignment horizontal="left" vertical="center" wrapText="1"/>
    </xf>
    <xf numFmtId="0" fontId="70" fillId="0" borderId="52" xfId="0" applyFont="1" applyBorder="1" applyAlignment="1">
      <alignment horizontal="left" vertical="center" wrapText="1"/>
    </xf>
    <xf numFmtId="0" fontId="73" fillId="0" borderId="10" xfId="0" applyFont="1" applyFill="1" applyBorder="1" applyAlignment="1">
      <alignment horizontal="center" vertical="center" wrapText="1"/>
    </xf>
    <xf numFmtId="0" fontId="73" fillId="0" borderId="12" xfId="0" applyFont="1" applyFill="1" applyBorder="1" applyAlignment="1">
      <alignment horizontal="center" vertical="center"/>
    </xf>
    <xf numFmtId="0" fontId="73" fillId="0" borderId="26" xfId="0" applyFont="1" applyFill="1" applyBorder="1" applyAlignment="1">
      <alignment horizontal="center" vertical="center"/>
    </xf>
    <xf numFmtId="0" fontId="73" fillId="0" borderId="28" xfId="0" applyFont="1" applyFill="1" applyBorder="1" applyAlignment="1">
      <alignment horizontal="center" vertical="center"/>
    </xf>
    <xf numFmtId="0" fontId="89" fillId="0" borderId="38" xfId="0" applyFont="1" applyFill="1" applyBorder="1" applyAlignment="1">
      <alignment horizontal="center" vertical="top"/>
    </xf>
    <xf numFmtId="0" fontId="89" fillId="0" borderId="53" xfId="0" applyFont="1" applyFill="1" applyBorder="1" applyAlignment="1">
      <alignment horizontal="center" vertical="top"/>
    </xf>
    <xf numFmtId="0" fontId="73" fillId="35" borderId="49" xfId="0" applyFont="1" applyFill="1" applyBorder="1" applyAlignment="1">
      <alignment horizontal="center" vertical="center"/>
    </xf>
    <xf numFmtId="0" fontId="73" fillId="35" borderId="52" xfId="0" applyFont="1" applyFill="1" applyBorder="1" applyAlignment="1">
      <alignment horizontal="center" vertical="center"/>
    </xf>
    <xf numFmtId="0" fontId="73" fillId="0" borderId="54" xfId="0" applyFont="1" applyBorder="1" applyAlignment="1">
      <alignment horizontal="left" vertical="center"/>
    </xf>
    <xf numFmtId="0" fontId="73" fillId="0" borderId="55" xfId="0" applyFont="1" applyBorder="1" applyAlignment="1">
      <alignment horizontal="left" vertical="center"/>
    </xf>
    <xf numFmtId="172" fontId="70" fillId="0" borderId="42" xfId="47" applyNumberFormat="1" applyFont="1" applyBorder="1" applyAlignment="1">
      <alignment horizontal="center" vertical="center"/>
    </xf>
    <xf numFmtId="172" fontId="70" fillId="0" borderId="25" xfId="47" applyNumberFormat="1" applyFont="1" applyBorder="1" applyAlignment="1">
      <alignment horizontal="center" vertical="center"/>
    </xf>
    <xf numFmtId="165" fontId="70" fillId="0" borderId="42" xfId="49" applyNumberFormat="1" applyFont="1" applyBorder="1" applyAlignment="1">
      <alignment horizontal="right" vertical="center"/>
    </xf>
    <xf numFmtId="165" fontId="70" fillId="0" borderId="25" xfId="49" applyNumberFormat="1" applyFont="1" applyBorder="1" applyAlignment="1">
      <alignment horizontal="right" vertical="center"/>
    </xf>
    <xf numFmtId="0" fontId="70" fillId="34" borderId="33" xfId="0" applyFont="1" applyFill="1" applyBorder="1" applyAlignment="1">
      <alignment horizontal="center" vertical="center" wrapText="1"/>
    </xf>
    <xf numFmtId="0" fontId="70" fillId="34" borderId="21" xfId="0" applyFont="1" applyFill="1" applyBorder="1" applyAlignment="1">
      <alignment horizontal="center" vertical="center" wrapText="1"/>
    </xf>
    <xf numFmtId="0" fontId="74" fillId="34" borderId="10" xfId="0" applyFont="1" applyFill="1" applyBorder="1" applyAlignment="1">
      <alignment horizontal="center" vertical="center"/>
    </xf>
    <xf numFmtId="0" fontId="74" fillId="34" borderId="11" xfId="0" applyFont="1" applyFill="1" applyBorder="1" applyAlignment="1">
      <alignment horizontal="center" vertical="center"/>
    </xf>
    <xf numFmtId="0" fontId="74" fillId="34" borderId="13" xfId="0" applyFont="1" applyFill="1" applyBorder="1" applyAlignment="1">
      <alignment horizontal="center" vertical="center" wrapText="1"/>
    </xf>
    <xf numFmtId="0" fontId="74" fillId="34" borderId="14" xfId="0" applyFont="1" applyFill="1" applyBorder="1" applyAlignment="1">
      <alignment horizontal="center" vertical="center" wrapText="1"/>
    </xf>
    <xf numFmtId="0" fontId="82" fillId="36" borderId="49" xfId="0" applyFont="1" applyFill="1" applyBorder="1" applyAlignment="1">
      <alignment horizontal="right" vertical="center"/>
    </xf>
    <xf numFmtId="0" fontId="82" fillId="36" borderId="50" xfId="0" applyFont="1" applyFill="1" applyBorder="1" applyAlignment="1">
      <alignment horizontal="right" vertical="center"/>
    </xf>
    <xf numFmtId="0" fontId="82" fillId="36" borderId="51" xfId="0" applyFont="1" applyFill="1" applyBorder="1" applyAlignment="1">
      <alignment horizontal="right" vertical="center"/>
    </xf>
    <xf numFmtId="0" fontId="71" fillId="33" borderId="56" xfId="0" applyFont="1" applyFill="1" applyBorder="1" applyAlignment="1">
      <alignment horizontal="left" vertical="center" wrapText="1"/>
    </xf>
    <xf numFmtId="0" fontId="71" fillId="33" borderId="57" xfId="0" applyFont="1" applyFill="1" applyBorder="1" applyAlignment="1">
      <alignment horizontal="left" vertical="center"/>
    </xf>
    <xf numFmtId="170" fontId="71" fillId="34" borderId="58" xfId="0" applyNumberFormat="1" applyFont="1" applyFill="1" applyBorder="1" applyAlignment="1">
      <alignment horizontal="center" vertical="center" wrapText="1"/>
    </xf>
    <xf numFmtId="170" fontId="71" fillId="34" borderId="57" xfId="0" applyNumberFormat="1" applyFont="1" applyFill="1" applyBorder="1" applyAlignment="1">
      <alignment horizontal="center" vertical="center" wrapText="1"/>
    </xf>
    <xf numFmtId="0" fontId="70" fillId="34" borderId="58" xfId="0" applyFont="1" applyFill="1" applyBorder="1" applyAlignment="1">
      <alignment horizontal="center" vertical="center" wrapText="1"/>
    </xf>
    <xf numFmtId="0" fontId="70" fillId="34" borderId="59" xfId="0" applyFont="1" applyFill="1" applyBorder="1" applyAlignment="1">
      <alignment horizontal="center" vertical="center" wrapText="1"/>
    </xf>
    <xf numFmtId="0" fontId="74" fillId="34" borderId="33" xfId="0" applyFont="1" applyFill="1" applyBorder="1" applyAlignment="1">
      <alignment horizontal="center" vertical="center" wrapText="1"/>
    </xf>
    <xf numFmtId="0" fontId="74" fillId="34" borderId="34" xfId="0" applyFont="1" applyFill="1" applyBorder="1" applyAlignment="1">
      <alignment horizontal="center" vertical="center"/>
    </xf>
    <xf numFmtId="0" fontId="74" fillId="34" borderId="22" xfId="0" applyFont="1" applyFill="1" applyBorder="1" applyAlignment="1">
      <alignment horizontal="center" vertical="center"/>
    </xf>
    <xf numFmtId="0" fontId="71" fillId="0" borderId="60" xfId="0" applyFont="1" applyBorder="1" applyAlignment="1">
      <alignment horizontal="center" vertical="center"/>
    </xf>
    <xf numFmtId="0" fontId="71" fillId="0" borderId="61" xfId="0" applyFont="1" applyBorder="1" applyAlignment="1">
      <alignment horizontal="center" vertical="center"/>
    </xf>
    <xf numFmtId="165" fontId="70" fillId="0" borderId="62" xfId="49" applyNumberFormat="1" applyFont="1" applyBorder="1" applyAlignment="1">
      <alignment horizontal="right" vertical="center"/>
    </xf>
    <xf numFmtId="165" fontId="70" fillId="0" borderId="61" xfId="49" applyNumberFormat="1" applyFont="1" applyBorder="1" applyAlignment="1">
      <alignment horizontal="right" vertical="center"/>
    </xf>
    <xf numFmtId="0" fontId="73" fillId="33" borderId="32" xfId="0" applyFont="1" applyFill="1" applyBorder="1" applyAlignment="1">
      <alignment horizontal="center" vertical="center"/>
    </xf>
    <xf numFmtId="0" fontId="73" fillId="33" borderId="40" xfId="0" applyFont="1" applyFill="1" applyBorder="1" applyAlignment="1">
      <alignment horizontal="center" vertical="center"/>
    </xf>
    <xf numFmtId="0" fontId="71" fillId="34" borderId="33" xfId="0" applyFont="1" applyFill="1" applyBorder="1" applyAlignment="1">
      <alignment horizontal="center" vertical="center" wrapText="1"/>
    </xf>
    <xf numFmtId="0" fontId="71" fillId="34" borderId="21" xfId="0" applyFont="1" applyFill="1" applyBorder="1" applyAlignment="1">
      <alignment horizontal="center" vertical="center" wrapText="1"/>
    </xf>
    <xf numFmtId="0" fontId="71" fillId="34" borderId="63" xfId="0" applyFont="1" applyFill="1" applyBorder="1" applyAlignment="1">
      <alignment horizontal="center" vertical="center" wrapText="1"/>
    </xf>
    <xf numFmtId="0" fontId="71" fillId="34" borderId="64" xfId="0" applyFont="1" applyFill="1" applyBorder="1" applyAlignment="1">
      <alignment horizontal="center" vertical="center" wrapText="1"/>
    </xf>
    <xf numFmtId="0" fontId="74" fillId="34" borderId="34" xfId="0" applyFont="1" applyFill="1" applyBorder="1" applyAlignment="1">
      <alignment horizontal="center" vertical="center" wrapText="1"/>
    </xf>
    <xf numFmtId="0" fontId="74" fillId="34" borderId="22" xfId="0" applyFont="1" applyFill="1" applyBorder="1" applyAlignment="1">
      <alignment horizontal="center" vertical="center" wrapText="1"/>
    </xf>
    <xf numFmtId="0" fontId="73" fillId="0" borderId="13" xfId="0" applyFont="1" applyBorder="1" applyAlignment="1">
      <alignment horizontal="center" vertical="center"/>
    </xf>
    <xf numFmtId="0" fontId="73" fillId="0" borderId="14" xfId="0" applyFont="1" applyBorder="1" applyAlignment="1">
      <alignment horizontal="center" vertical="center"/>
    </xf>
    <xf numFmtId="172" fontId="74" fillId="0" borderId="65" xfId="47" applyNumberFormat="1" applyFont="1" applyBorder="1" applyAlignment="1">
      <alignment horizontal="center" vertical="center"/>
    </xf>
    <xf numFmtId="172" fontId="74" fillId="0" borderId="55" xfId="47" applyNumberFormat="1" applyFont="1" applyBorder="1" applyAlignment="1">
      <alignment horizontal="center" vertical="center"/>
    </xf>
    <xf numFmtId="165" fontId="74" fillId="0" borderId="65" xfId="49" applyNumberFormat="1" applyFont="1" applyBorder="1" applyAlignment="1">
      <alignment horizontal="right" vertical="center"/>
    </xf>
    <xf numFmtId="165" fontId="74" fillId="0" borderId="55" xfId="49" applyNumberFormat="1" applyFont="1" applyBorder="1" applyAlignment="1">
      <alignment horizontal="right" vertical="center"/>
    </xf>
    <xf numFmtId="165" fontId="70" fillId="0" borderId="43" xfId="49" applyNumberFormat="1" applyFont="1" applyBorder="1" applyAlignment="1">
      <alignment horizontal="right" vertical="center"/>
    </xf>
    <xf numFmtId="165" fontId="70" fillId="0" borderId="45" xfId="49" applyNumberFormat="1" applyFont="1" applyBorder="1" applyAlignment="1">
      <alignment horizontal="right" vertical="center"/>
    </xf>
    <xf numFmtId="0" fontId="70" fillId="34" borderId="63" xfId="0" applyFont="1" applyFill="1" applyBorder="1" applyAlignment="1">
      <alignment horizontal="center" vertical="center" wrapText="1"/>
    </xf>
    <xf numFmtId="0" fontId="70" fillId="34" borderId="64" xfId="0" applyFont="1" applyFill="1" applyBorder="1" applyAlignment="1">
      <alignment horizontal="center" vertical="center" wrapText="1"/>
    </xf>
    <xf numFmtId="0" fontId="73" fillId="0" borderId="49" xfId="0" applyFont="1" applyBorder="1" applyAlignment="1">
      <alignment horizontal="center" vertical="center"/>
    </xf>
    <xf numFmtId="0" fontId="73" fillId="0" borderId="50" xfId="0" applyFont="1" applyBorder="1" applyAlignment="1">
      <alignment horizontal="center" vertical="center"/>
    </xf>
    <xf numFmtId="0" fontId="73" fillId="0" borderId="52" xfId="0" applyFont="1" applyBorder="1" applyAlignment="1">
      <alignment horizontal="center" vertical="center"/>
    </xf>
    <xf numFmtId="0" fontId="73" fillId="0" borderId="49" xfId="0" applyFont="1" applyFill="1" applyBorder="1" applyAlignment="1">
      <alignment horizontal="center" vertical="center"/>
    </xf>
    <xf numFmtId="0" fontId="73" fillId="0" borderId="52" xfId="0" applyFont="1" applyFill="1" applyBorder="1" applyAlignment="1">
      <alignment horizontal="center" vertical="center"/>
    </xf>
    <xf numFmtId="0" fontId="73" fillId="34" borderId="32" xfId="0" applyFont="1" applyFill="1" applyBorder="1" applyAlignment="1">
      <alignment horizontal="center" vertical="center" wrapText="1"/>
    </xf>
    <xf numFmtId="0" fontId="73" fillId="34" borderId="66" xfId="0" applyFont="1" applyFill="1" applyBorder="1" applyAlignment="1">
      <alignment horizontal="center" vertical="center" wrapText="1"/>
    </xf>
    <xf numFmtId="0" fontId="73" fillId="34" borderId="67" xfId="0" applyFont="1" applyFill="1" applyBorder="1" applyAlignment="1">
      <alignment horizontal="center" vertical="center" wrapText="1"/>
    </xf>
    <xf numFmtId="165" fontId="73" fillId="0" borderId="65" xfId="49" applyNumberFormat="1" applyFont="1" applyBorder="1" applyAlignment="1">
      <alignment horizontal="right" vertical="center"/>
    </xf>
    <xf numFmtId="165" fontId="73" fillId="0" borderId="55" xfId="49" applyNumberFormat="1" applyFont="1" applyBorder="1" applyAlignment="1">
      <alignment horizontal="right" vertical="center"/>
    </xf>
    <xf numFmtId="0" fontId="71" fillId="34" borderId="68" xfId="0" applyFont="1" applyFill="1" applyBorder="1" applyAlignment="1">
      <alignment horizontal="center" vertical="center" wrapText="1"/>
    </xf>
    <xf numFmtId="0" fontId="71" fillId="34" borderId="69" xfId="0" applyFont="1" applyFill="1" applyBorder="1" applyAlignment="1">
      <alignment horizontal="center" vertical="center" wrapText="1"/>
    </xf>
    <xf numFmtId="0" fontId="71" fillId="34" borderId="70" xfId="0" applyFont="1" applyFill="1" applyBorder="1" applyAlignment="1">
      <alignment horizontal="center" vertical="center" wrapText="1"/>
    </xf>
    <xf numFmtId="0" fontId="73" fillId="34" borderId="33" xfId="0" applyFont="1" applyFill="1" applyBorder="1" applyAlignment="1">
      <alignment horizontal="center" vertical="center"/>
    </xf>
    <xf numFmtId="0" fontId="73" fillId="34" borderId="21" xfId="0" applyFont="1" applyFill="1" applyBorder="1" applyAlignment="1">
      <alignment horizontal="center" vertical="center"/>
    </xf>
    <xf numFmtId="0" fontId="70" fillId="34" borderId="68" xfId="0" applyFont="1" applyFill="1" applyBorder="1" applyAlignment="1">
      <alignment horizontal="center" vertical="center" wrapText="1"/>
    </xf>
    <xf numFmtId="0" fontId="70" fillId="34" borderId="70" xfId="0" applyFont="1" applyFill="1" applyBorder="1" applyAlignment="1">
      <alignment horizontal="center" vertical="center" wrapText="1"/>
    </xf>
    <xf numFmtId="0" fontId="70" fillId="34" borderId="46" xfId="0" applyFont="1" applyFill="1" applyBorder="1" applyAlignment="1">
      <alignment horizontal="center" vertical="center" wrapText="1"/>
    </xf>
    <xf numFmtId="0" fontId="70" fillId="34" borderId="48" xfId="0" applyFont="1" applyFill="1" applyBorder="1" applyAlignment="1">
      <alignment horizontal="center" vertical="center" wrapText="1"/>
    </xf>
    <xf numFmtId="0" fontId="90" fillId="0" borderId="46" xfId="0" applyFont="1" applyBorder="1" applyAlignment="1">
      <alignment horizontal="left" vertical="center" wrapText="1"/>
    </xf>
    <xf numFmtId="0" fontId="90" fillId="0" borderId="47" xfId="0" applyFont="1" applyBorder="1" applyAlignment="1">
      <alignment horizontal="left" vertical="center"/>
    </xf>
    <xf numFmtId="0" fontId="90" fillId="0" borderId="48" xfId="0" applyFont="1" applyBorder="1" applyAlignment="1">
      <alignment horizontal="left" vertical="center"/>
    </xf>
    <xf numFmtId="0" fontId="71" fillId="35" borderId="65" xfId="0" applyFont="1" applyFill="1" applyBorder="1" applyAlignment="1">
      <alignment horizontal="center" vertical="center"/>
    </xf>
    <xf numFmtId="0" fontId="71" fillId="35" borderId="54" xfId="0" applyFont="1" applyFill="1" applyBorder="1" applyAlignment="1">
      <alignment horizontal="center" vertical="center"/>
    </xf>
    <xf numFmtId="0" fontId="71" fillId="35" borderId="71" xfId="0" applyFont="1" applyFill="1" applyBorder="1" applyAlignment="1">
      <alignment horizontal="center" vertical="center"/>
    </xf>
    <xf numFmtId="0" fontId="73" fillId="35" borderId="11" xfId="0" applyFont="1" applyFill="1" applyBorder="1" applyAlignment="1">
      <alignment horizontal="center" vertical="center"/>
    </xf>
    <xf numFmtId="0" fontId="73" fillId="35" borderId="63" xfId="0" applyFont="1" applyFill="1" applyBorder="1" applyAlignment="1">
      <alignment horizontal="center" vertical="center"/>
    </xf>
    <xf numFmtId="0" fontId="73" fillId="0" borderId="72" xfId="0" applyFont="1" applyBorder="1" applyAlignment="1">
      <alignment horizontal="left" vertical="center"/>
    </xf>
    <xf numFmtId="0" fontId="73" fillId="0" borderId="64" xfId="0" applyFont="1" applyBorder="1" applyAlignment="1">
      <alignment horizontal="left" vertical="center"/>
    </xf>
    <xf numFmtId="0" fontId="73" fillId="35" borderId="20" xfId="0" applyFont="1" applyFill="1" applyBorder="1" applyAlignment="1">
      <alignment horizontal="center" vertical="center"/>
    </xf>
    <xf numFmtId="0" fontId="73" fillId="35" borderId="42" xfId="0" applyFont="1" applyFill="1" applyBorder="1" applyAlignment="1">
      <alignment horizontal="center" vertical="center"/>
    </xf>
    <xf numFmtId="14" fontId="73" fillId="35" borderId="43" xfId="0" applyNumberFormat="1" applyFont="1" applyFill="1" applyBorder="1" applyAlignment="1">
      <alignment horizontal="center" vertical="center"/>
    </xf>
    <xf numFmtId="0" fontId="73" fillId="35" borderId="44" xfId="0" applyFont="1" applyFill="1" applyBorder="1" applyAlignment="1">
      <alignment horizontal="center" vertical="center"/>
    </xf>
    <xf numFmtId="0" fontId="73" fillId="0" borderId="45" xfId="0" applyFont="1" applyBorder="1" applyAlignment="1">
      <alignment horizontal="left" vertical="center"/>
    </xf>
    <xf numFmtId="0" fontId="73" fillId="0" borderId="27" xfId="0" applyFont="1" applyBorder="1" applyAlignment="1">
      <alignment horizontal="left" vertical="center"/>
    </xf>
    <xf numFmtId="0" fontId="71" fillId="0" borderId="43" xfId="0" applyFont="1" applyBorder="1" applyAlignment="1">
      <alignment horizontal="center" vertical="center"/>
    </xf>
    <xf numFmtId="0" fontId="71" fillId="0" borderId="45" xfId="0" applyFont="1" applyBorder="1" applyAlignment="1">
      <alignment horizontal="center" vertical="center"/>
    </xf>
    <xf numFmtId="14" fontId="73" fillId="35" borderId="65" xfId="0" applyNumberFormat="1" applyFont="1" applyFill="1" applyBorder="1" applyAlignment="1">
      <alignment horizontal="center" vertical="center"/>
    </xf>
    <xf numFmtId="0" fontId="73" fillId="35" borderId="54" xfId="0" applyFont="1" applyFill="1" applyBorder="1" applyAlignment="1">
      <alignment horizontal="center" vertical="center"/>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Heading" xfId="44"/>
    <cellStyle name="Heading1" xfId="45"/>
    <cellStyle name="Insatisfaisant" xfId="46"/>
    <cellStyle name="Comma" xfId="47"/>
    <cellStyle name="Comma [0]" xfId="48"/>
    <cellStyle name="Currency" xfId="49"/>
    <cellStyle name="Currency [0]" xfId="50"/>
    <cellStyle name="Neutre" xfId="51"/>
    <cellStyle name="Percent" xfId="52"/>
    <cellStyle name="Result" xfId="53"/>
    <cellStyle name="Result2"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NbLettre.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NbLettre"/>
    </sheetNames>
    <definedNames>
      <definedName name="ConvNumberLetter"/>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I28"/>
  <sheetViews>
    <sheetView tabSelected="1" zoomScalePageLayoutView="0" workbookViewId="0" topLeftCell="A1">
      <selection activeCell="A21" sqref="A21"/>
    </sheetView>
  </sheetViews>
  <sheetFormatPr defaultColWidth="11.00390625" defaultRowHeight="14.25"/>
  <cols>
    <col min="1" max="1" width="90.625" style="4" customWidth="1"/>
    <col min="2" max="5" width="10.875" style="4" customWidth="1"/>
  </cols>
  <sheetData>
    <row r="1" ht="15" customHeight="1">
      <c r="A1" s="102" t="s">
        <v>85</v>
      </c>
    </row>
    <row r="2" ht="15" customHeight="1"/>
    <row r="3" ht="49.5" customHeight="1">
      <c r="A3" s="95" t="s">
        <v>86</v>
      </c>
    </row>
    <row r="4" ht="49.5" customHeight="1">
      <c r="A4" s="95" t="s">
        <v>87</v>
      </c>
    </row>
    <row r="5" ht="49.5" customHeight="1">
      <c r="A5" s="95" t="s">
        <v>88</v>
      </c>
    </row>
    <row r="6" spans="1:2" ht="49.5" customHeight="1">
      <c r="A6" s="96" t="s">
        <v>89</v>
      </c>
      <c r="B6" s="3"/>
    </row>
    <row r="7" spans="1:2" ht="49.5" customHeight="1">
      <c r="A7" s="97" t="s">
        <v>90</v>
      </c>
      <c r="B7" s="5"/>
    </row>
    <row r="8" spans="1:2" ht="49.5" customHeight="1">
      <c r="A8" s="97" t="s">
        <v>91</v>
      </c>
      <c r="B8" s="5"/>
    </row>
    <row r="9" spans="1:2" ht="49.5" customHeight="1">
      <c r="A9" s="97" t="s">
        <v>92</v>
      </c>
      <c r="B9" s="5"/>
    </row>
    <row r="10" spans="1:3" ht="49.5" customHeight="1">
      <c r="A10" s="96" t="s">
        <v>93</v>
      </c>
      <c r="B10" s="3"/>
      <c r="C10" s="2"/>
    </row>
    <row r="11" spans="1:9" ht="49.5" customHeight="1">
      <c r="A11" s="98" t="s">
        <v>94</v>
      </c>
      <c r="B11" s="7"/>
      <c r="C11" s="7"/>
      <c r="E11" s="7"/>
      <c r="F11" s="7"/>
      <c r="G11" s="7"/>
      <c r="H11" s="7"/>
      <c r="I11" s="7"/>
    </row>
    <row r="12" spans="1:3" ht="49.5" customHeight="1">
      <c r="A12" s="98" t="s">
        <v>95</v>
      </c>
      <c r="B12" s="6"/>
      <c r="C12" s="6"/>
    </row>
    <row r="13" spans="1:9" ht="49.5" customHeight="1">
      <c r="A13" s="98" t="s">
        <v>145</v>
      </c>
      <c r="B13" s="7"/>
      <c r="C13" s="7"/>
      <c r="E13" s="7"/>
      <c r="F13" s="7"/>
      <c r="G13" s="7"/>
      <c r="H13" s="7"/>
      <c r="I13" s="7"/>
    </row>
    <row r="14" spans="1:9" ht="49.5" customHeight="1">
      <c r="A14" s="98" t="s">
        <v>144</v>
      </c>
      <c r="B14" s="7"/>
      <c r="C14" s="7"/>
      <c r="E14" s="7"/>
      <c r="F14" s="7"/>
      <c r="G14" s="7"/>
      <c r="H14" s="7"/>
      <c r="I14" s="7"/>
    </row>
    <row r="15" spans="1:9" ht="49.5" customHeight="1">
      <c r="A15" s="98" t="s">
        <v>143</v>
      </c>
      <c r="B15" s="7"/>
      <c r="C15" s="7"/>
      <c r="E15" s="7"/>
      <c r="F15" s="7"/>
      <c r="G15" s="7"/>
      <c r="H15" s="7"/>
      <c r="I15" s="7"/>
    </row>
    <row r="16" spans="1:3" ht="15" customHeight="1">
      <c r="A16" s="99"/>
      <c r="C16" s="9"/>
    </row>
    <row r="17" ht="15" customHeight="1">
      <c r="A17" s="99"/>
    </row>
    <row r="18" ht="15" customHeight="1">
      <c r="A18" s="99"/>
    </row>
    <row r="19" ht="15" customHeight="1">
      <c r="A19" s="99"/>
    </row>
    <row r="20" spans="1:3" ht="15" customHeight="1">
      <c r="A20" s="100"/>
      <c r="B20" s="3"/>
      <c r="C20" s="2"/>
    </row>
    <row r="21" spans="1:9" ht="15" customHeight="1">
      <c r="A21" s="101"/>
      <c r="B21" s="8"/>
      <c r="C21" s="8"/>
      <c r="E21" s="8"/>
      <c r="F21" s="8"/>
      <c r="G21" s="8"/>
      <c r="H21" s="8"/>
      <c r="I21" s="8"/>
    </row>
    <row r="22" ht="15" customHeight="1">
      <c r="A22" s="99"/>
    </row>
    <row r="23" ht="15" customHeight="1">
      <c r="A23" s="99"/>
    </row>
    <row r="24" ht="15" customHeight="1">
      <c r="A24" s="99"/>
    </row>
    <row r="25" ht="15" customHeight="1">
      <c r="A25" s="99"/>
    </row>
    <row r="26" ht="15" customHeight="1">
      <c r="A26" s="99"/>
    </row>
    <row r="27" ht="15" customHeight="1">
      <c r="A27" s="99"/>
    </row>
    <row r="28" ht="15" customHeight="1">
      <c r="A28" s="99"/>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sheetData>
  <sheetProtection/>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IV59"/>
  <sheetViews>
    <sheetView zoomScalePageLayoutView="0" workbookViewId="0" topLeftCell="A1">
      <selection activeCell="B9" sqref="B9:C9"/>
    </sheetView>
  </sheetViews>
  <sheetFormatPr defaultColWidth="11.00390625" defaultRowHeight="14.25"/>
  <cols>
    <col min="1" max="1" width="18.625" style="11" customWidth="1"/>
    <col min="2" max="3" width="12.625" style="11" customWidth="1"/>
    <col min="4" max="7" width="6.625" style="11" customWidth="1"/>
    <col min="8" max="8" width="12.625" style="11" customWidth="1"/>
    <col min="9" max="9" width="13.625" style="11" customWidth="1"/>
    <col min="10" max="10" width="11.625" style="1" customWidth="1"/>
    <col min="11" max="16384" width="10.625" style="1" customWidth="1"/>
  </cols>
  <sheetData>
    <row r="1" spans="1:9" ht="18">
      <c r="A1" s="196" t="s">
        <v>27</v>
      </c>
      <c r="B1" s="196"/>
      <c r="C1" s="196"/>
      <c r="D1" s="196"/>
      <c r="E1" s="196"/>
      <c r="F1" s="196"/>
      <c r="G1" s="196"/>
      <c r="H1" s="196"/>
      <c r="I1" s="196"/>
    </row>
    <row r="2" spans="1:9" ht="18">
      <c r="A2" s="196">
        <v>2017</v>
      </c>
      <c r="B2" s="196"/>
      <c r="C2" s="196"/>
      <c r="D2" s="196"/>
      <c r="E2" s="196"/>
      <c r="F2" s="196"/>
      <c r="G2" s="196"/>
      <c r="H2" s="196"/>
      <c r="I2" s="196"/>
    </row>
    <row r="3" spans="1:256" s="4" customFormat="1" ht="24.75" customHeight="1">
      <c r="A3" s="197" t="s">
        <v>44</v>
      </c>
      <c r="B3" s="198"/>
      <c r="C3" s="198"/>
      <c r="D3" s="198"/>
      <c r="E3" s="198"/>
      <c r="F3" s="198"/>
      <c r="G3" s="198"/>
      <c r="H3" s="198"/>
      <c r="I3" s="19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9.75" customHeight="1">
      <c r="A4" s="12"/>
      <c r="B4" s="199"/>
      <c r="C4" s="199"/>
      <c r="D4" s="199"/>
      <c r="E4" s="199"/>
      <c r="F4" s="199"/>
      <c r="G4" s="199"/>
      <c r="H4" s="199"/>
      <c r="I4" s="13"/>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3.5">
      <c r="A5" s="200" t="s">
        <v>28</v>
      </c>
      <c r="B5" s="201"/>
      <c r="C5" s="201"/>
      <c r="D5" s="201"/>
      <c r="E5" s="201"/>
      <c r="F5" s="201"/>
      <c r="G5" s="201"/>
      <c r="H5" s="201"/>
      <c r="I5" s="202"/>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49.5" customHeight="1">
      <c r="A6" s="294" t="s">
        <v>120</v>
      </c>
      <c r="B6" s="295"/>
      <c r="C6" s="295"/>
      <c r="D6" s="295"/>
      <c r="E6" s="295"/>
      <c r="F6" s="295"/>
      <c r="G6" s="295"/>
      <c r="H6" s="295"/>
      <c r="I6" s="296"/>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9.75" customHeight="1" thickBot="1">
      <c r="A7" s="12"/>
      <c r="B7" s="160"/>
      <c r="C7" s="160"/>
      <c r="D7" s="160"/>
      <c r="E7" s="160"/>
      <c r="F7" s="160"/>
      <c r="G7" s="160"/>
      <c r="H7" s="160"/>
      <c r="I7" s="13"/>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18" customHeight="1">
      <c r="A8" s="38" t="s">
        <v>19</v>
      </c>
      <c r="B8" s="300" t="s">
        <v>183</v>
      </c>
      <c r="C8" s="301"/>
      <c r="D8" s="221" t="s">
        <v>128</v>
      </c>
      <c r="E8" s="222"/>
      <c r="F8" s="302" t="s">
        <v>64</v>
      </c>
      <c r="G8" s="302"/>
      <c r="H8" s="303"/>
      <c r="I8" s="84"/>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18" customHeight="1">
      <c r="A9" s="39" t="s">
        <v>49</v>
      </c>
      <c r="B9" s="304"/>
      <c r="C9" s="305"/>
      <c r="D9" s="223"/>
      <c r="E9" s="224"/>
      <c r="F9" s="85" t="s">
        <v>81</v>
      </c>
      <c r="G9" s="85"/>
      <c r="H9" s="86"/>
      <c r="I9" s="40">
        <f>Taux!A37</f>
        <v>1785</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18" customHeight="1" thickBot="1">
      <c r="A10" s="91" t="s">
        <v>55</v>
      </c>
      <c r="B10" s="306"/>
      <c r="C10" s="307"/>
      <c r="D10" s="225" t="s">
        <v>129</v>
      </c>
      <c r="E10" s="226"/>
      <c r="F10" s="308" t="s">
        <v>77</v>
      </c>
      <c r="G10" s="309"/>
      <c r="H10" s="309"/>
      <c r="I10" s="93"/>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4" customFormat="1" ht="18" customHeight="1" thickBot="1">
      <c r="A11" s="87" t="s">
        <v>48</v>
      </c>
      <c r="B11" s="312"/>
      <c r="C11" s="313"/>
      <c r="D11" s="227">
        <v>350</v>
      </c>
      <c r="E11" s="228"/>
      <c r="F11" s="229" t="s">
        <v>78</v>
      </c>
      <c r="G11" s="229"/>
      <c r="H11" s="230"/>
      <c r="I11" s="92" t="str">
        <f>IF(I10="","-",I9*I10/12)</f>
        <v>-</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4" customFormat="1" ht="9.75" customHeight="1" thickBot="1">
      <c r="A12" s="15"/>
      <c r="B12" s="16"/>
      <c r="C12" s="160"/>
      <c r="D12" s="160"/>
      <c r="E12" s="160"/>
      <c r="F12" s="160"/>
      <c r="G12" s="160"/>
      <c r="H12" s="160"/>
      <c r="I12" s="13"/>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4" customFormat="1" ht="34.5" customHeight="1">
      <c r="A13" s="25" t="s">
        <v>20</v>
      </c>
      <c r="B13" s="26" t="s">
        <v>56</v>
      </c>
      <c r="C13" s="26" t="s">
        <v>57</v>
      </c>
      <c r="D13" s="261" t="s">
        <v>58</v>
      </c>
      <c r="E13" s="262"/>
      <c r="F13" s="273" t="s">
        <v>34</v>
      </c>
      <c r="G13" s="274"/>
      <c r="H13" s="27" t="s">
        <v>33</v>
      </c>
      <c r="I13" s="28" t="s">
        <v>0</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4" customFormat="1" ht="18" customHeight="1">
      <c r="A14" s="88" t="s">
        <v>9</v>
      </c>
      <c r="B14" s="94">
        <f>I8</f>
        <v>0</v>
      </c>
      <c r="C14" s="89"/>
      <c r="D14" s="310">
        <f>IF((B14+(C14*0.25)&lt;F16),(B14+(C14*0.25)),F16)</f>
        <v>0</v>
      </c>
      <c r="E14" s="311"/>
      <c r="F14" s="271">
        <f>D14*(10/12)*Taux!C5</f>
        <v>0</v>
      </c>
      <c r="G14" s="272"/>
      <c r="H14" s="116">
        <f>D14*(2/12)*Taux!C6</f>
        <v>0</v>
      </c>
      <c r="I14" s="117">
        <f>F14+H14</f>
        <v>0</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4" customFormat="1" ht="18" customHeight="1" thickBot="1">
      <c r="A15" s="29" t="s">
        <v>71</v>
      </c>
      <c r="B15" s="297"/>
      <c r="C15" s="298"/>
      <c r="D15" s="298"/>
      <c r="E15" s="298"/>
      <c r="F15" s="298"/>
      <c r="G15" s="298"/>
      <c r="H15" s="298"/>
      <c r="I15" s="299"/>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4" customFormat="1" ht="18" customHeight="1" thickBot="1">
      <c r="A16" s="275" t="s">
        <v>135</v>
      </c>
      <c r="B16" s="276"/>
      <c r="C16" s="276"/>
      <c r="D16" s="276"/>
      <c r="E16" s="277"/>
      <c r="F16" s="278">
        <f>IF(D11="","",IF(D11&lt;=Taux!B10,Taux!C10,(IF(AND(D11&gt;Taux!B10,D11&lt;=Taux!B11),Taux!C11,(IF(AND(D11&gt;Taux!B11,D11&lt;=Taux!B12),Taux!C12,(IF(AND(D11&gt;Taux!B12,D11&lt;=Taux!B13),Taux!C13,Taux!C14))))))))</f>
        <v>3</v>
      </c>
      <c r="G16" s="279"/>
      <c r="H16" s="152"/>
      <c r="I16" s="15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4" customFormat="1" ht="9.75" customHeight="1" thickBot="1">
      <c r="A17" s="11"/>
      <c r="B17" s="11"/>
      <c r="C17" s="11"/>
      <c r="D17" s="11"/>
      <c r="E17" s="11"/>
      <c r="F17" s="11"/>
      <c r="G17" s="11"/>
      <c r="H17" s="11"/>
      <c r="I17" s="1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4" customFormat="1" ht="34.5" customHeight="1">
      <c r="A18" s="62" t="s">
        <v>72</v>
      </c>
      <c r="B18" s="33" t="s">
        <v>99</v>
      </c>
      <c r="C18" s="33" t="s">
        <v>100</v>
      </c>
      <c r="D18" s="261" t="s">
        <v>47</v>
      </c>
      <c r="E18" s="262"/>
      <c r="F18" s="273" t="s">
        <v>31</v>
      </c>
      <c r="G18" s="274"/>
      <c r="H18" s="27" t="s">
        <v>32</v>
      </c>
      <c r="I18" s="28" t="s">
        <v>112</v>
      </c>
      <c r="J18" s="10"/>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4" customFormat="1" ht="18" customHeight="1">
      <c r="A19" s="32" t="s">
        <v>22</v>
      </c>
      <c r="B19" s="42"/>
      <c r="C19" s="43"/>
      <c r="D19" s="231">
        <f>IF($B$26="OUI","-",C19-B19)</f>
        <v>0</v>
      </c>
      <c r="E19" s="232"/>
      <c r="F19" s="233">
        <f>IF(D19="-","-",D19*Taux!$C$18*10/12)</f>
        <v>0</v>
      </c>
      <c r="G19" s="234"/>
      <c r="H19" s="107">
        <f>IF(D19="-","-",D19*Taux!$C$19*2/12)</f>
        <v>0</v>
      </c>
      <c r="I19" s="108">
        <f>IF(D19="-","-",F19+H19)</f>
        <v>0</v>
      </c>
      <c r="J19" s="10"/>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4" customFormat="1" ht="18" customHeight="1">
      <c r="A20" s="32" t="s">
        <v>23</v>
      </c>
      <c r="B20" s="42"/>
      <c r="C20" s="43"/>
      <c r="D20" s="231">
        <f>IF($B$26="OUI","-",C20-B20)</f>
        <v>0</v>
      </c>
      <c r="E20" s="232"/>
      <c r="F20" s="233">
        <f>IF(D20="-","-",D20*Taux!$C$18*10/12)</f>
        <v>0</v>
      </c>
      <c r="G20" s="234"/>
      <c r="H20" s="107">
        <f>IF(D20="-","-",D20*Taux!$C$19*2/12)</f>
        <v>0</v>
      </c>
      <c r="I20" s="108">
        <f>IF(D20="-","-",F20+H20)</f>
        <v>0</v>
      </c>
      <c r="J20" s="10"/>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4" customFormat="1" ht="18" customHeight="1">
      <c r="A21" s="32" t="s">
        <v>24</v>
      </c>
      <c r="B21" s="42"/>
      <c r="C21" s="43"/>
      <c r="D21" s="231">
        <f>IF($B$26="OUI","-",C21-B21)</f>
        <v>0</v>
      </c>
      <c r="E21" s="232"/>
      <c r="F21" s="233">
        <f>IF(D21="-","-",D21*Taux!$C$18*10/12)</f>
        <v>0</v>
      </c>
      <c r="G21" s="234"/>
      <c r="H21" s="107">
        <f>IF(D21="-","-",D21*Taux!$C$19*2/12)</f>
        <v>0</v>
      </c>
      <c r="I21" s="108">
        <f>IF(D21="-","-",F21+H21)</f>
        <v>0</v>
      </c>
      <c r="J21" s="10"/>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4" customFormat="1" ht="18" customHeight="1" thickBot="1">
      <c r="A22" s="265" t="s">
        <v>29</v>
      </c>
      <c r="B22" s="266"/>
      <c r="C22" s="266"/>
      <c r="D22" s="267">
        <f>SUM(D19:E21)</f>
        <v>0</v>
      </c>
      <c r="E22" s="268"/>
      <c r="F22" s="269">
        <f>SUM(F19:G21)</f>
        <v>0</v>
      </c>
      <c r="G22" s="270"/>
      <c r="H22" s="109">
        <f>SUM(H19:H21)</f>
        <v>0</v>
      </c>
      <c r="I22" s="110">
        <f>SUM(I19:I21)</f>
        <v>0</v>
      </c>
      <c r="J22" s="10"/>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4" customFormat="1" ht="9.75" customHeight="1" thickBot="1">
      <c r="A23" s="15"/>
      <c r="B23" s="15"/>
      <c r="C23" s="15"/>
      <c r="D23" s="131"/>
      <c r="E23" s="131"/>
      <c r="F23" s="132"/>
      <c r="G23" s="132"/>
      <c r="H23" s="133"/>
      <c r="I23" s="132"/>
      <c r="J23" s="10"/>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4" customFormat="1" ht="16.5" customHeight="1">
      <c r="A24" s="280" t="s">
        <v>113</v>
      </c>
      <c r="B24" s="288" t="s">
        <v>110</v>
      </c>
      <c r="C24" s="285" t="s">
        <v>116</v>
      </c>
      <c r="D24" s="286"/>
      <c r="E24" s="287"/>
      <c r="F24" s="290" t="s">
        <v>31</v>
      </c>
      <c r="G24" s="291"/>
      <c r="H24" s="235" t="s">
        <v>32</v>
      </c>
      <c r="I24" s="263" t="s">
        <v>111</v>
      </c>
      <c r="J24" s="10"/>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4" customFormat="1" ht="16.5" customHeight="1">
      <c r="A25" s="281"/>
      <c r="B25" s="289"/>
      <c r="C25" s="134" t="s">
        <v>118</v>
      </c>
      <c r="D25" s="136" t="s">
        <v>117</v>
      </c>
      <c r="E25" s="135" t="s">
        <v>119</v>
      </c>
      <c r="F25" s="292"/>
      <c r="G25" s="293"/>
      <c r="H25" s="236"/>
      <c r="I25" s="264"/>
      <c r="J25" s="10"/>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4" customFormat="1" ht="19.5" customHeight="1" thickBot="1">
      <c r="A26" s="282"/>
      <c r="B26" s="137" t="s">
        <v>114</v>
      </c>
      <c r="C26" s="140" t="str">
        <f>IF(B26="OUI",D26+E26,"-")</f>
        <v>-</v>
      </c>
      <c r="D26" s="139" t="str">
        <f>IF(B26="OUI",Taux!C25,"-")</f>
        <v>-</v>
      </c>
      <c r="E26" s="138" t="str">
        <f>IF(B26="OUI",IF(B33&lt;=2,Taux!C22,IF(B33&gt;4,Taux!C24,Taux!C23)),"-")</f>
        <v>-</v>
      </c>
      <c r="F26" s="283" t="str">
        <f>IF(B26="OUI",C26*Taux!$C$18*10/12,"-")</f>
        <v>-</v>
      </c>
      <c r="G26" s="284"/>
      <c r="H26" s="109" t="str">
        <f>IF(B26="OUI",C26*Taux!$C$19*2/12,"-")</f>
        <v>-</v>
      </c>
      <c r="I26" s="110">
        <f>IF(B26="OUI",F26+H26,0)</f>
        <v>0</v>
      </c>
      <c r="J26" s="10"/>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4" customFormat="1" ht="9.75" customHeight="1" thickBot="1">
      <c r="A27" s="12"/>
      <c r="B27" s="12"/>
      <c r="C27" s="13"/>
      <c r="D27" s="13"/>
      <c r="E27" s="17"/>
      <c r="F27" s="17"/>
      <c r="G27" s="18"/>
      <c r="H27" s="17"/>
      <c r="I27" s="19"/>
      <c r="J27" s="10"/>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4" customFormat="1" ht="34.5" customHeight="1">
      <c r="A28" s="244" t="s">
        <v>25</v>
      </c>
      <c r="B28" s="245"/>
      <c r="C28" s="31" t="s">
        <v>7</v>
      </c>
      <c r="D28" s="246" t="s">
        <v>8</v>
      </c>
      <c r="E28" s="247"/>
      <c r="F28" s="248" t="s">
        <v>35</v>
      </c>
      <c r="G28" s="249"/>
      <c r="H28" s="27" t="s">
        <v>36</v>
      </c>
      <c r="I28" s="28" t="s">
        <v>11</v>
      </c>
      <c r="J28" s="10"/>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4" customFormat="1" ht="18" customHeight="1" thickBot="1">
      <c r="A29" s="253" t="s">
        <v>6</v>
      </c>
      <c r="B29" s="254"/>
      <c r="C29" s="111">
        <f>Taux!C20</f>
        <v>8</v>
      </c>
      <c r="D29" s="255">
        <f>Taux!C21</f>
        <v>8.4</v>
      </c>
      <c r="E29" s="256"/>
      <c r="F29" s="255">
        <f>C29*10</f>
        <v>80</v>
      </c>
      <c r="G29" s="256"/>
      <c r="H29" s="111">
        <f>D29*2</f>
        <v>16.8</v>
      </c>
      <c r="I29" s="110">
        <f>F29+H29</f>
        <v>96.8</v>
      </c>
      <c r="J29" s="10"/>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4" customFormat="1" ht="9.75" customHeight="1" thickBot="1">
      <c r="A30" s="12"/>
      <c r="B30" s="12"/>
      <c r="C30" s="13"/>
      <c r="D30" s="13"/>
      <c r="E30" s="17"/>
      <c r="F30" s="17"/>
      <c r="G30" s="18"/>
      <c r="H30" s="17"/>
      <c r="I30" s="19"/>
      <c r="J30" s="10"/>
      <c r="K30" s="6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10" s="1" customFormat="1" ht="16.5" customHeight="1">
      <c r="A31" s="257" t="s">
        <v>21</v>
      </c>
      <c r="B31" s="259" t="s">
        <v>37</v>
      </c>
      <c r="C31" s="259" t="s">
        <v>26</v>
      </c>
      <c r="D31" s="261" t="s">
        <v>39</v>
      </c>
      <c r="E31" s="262"/>
      <c r="F31" s="261" t="s">
        <v>40</v>
      </c>
      <c r="G31" s="262"/>
      <c r="H31" s="250" t="s">
        <v>41</v>
      </c>
      <c r="I31" s="251" t="s">
        <v>10</v>
      </c>
      <c r="J31" s="10"/>
    </row>
    <row r="32" spans="1:10" s="1" customFormat="1" ht="16.5" customHeight="1">
      <c r="A32" s="258"/>
      <c r="B32" s="260"/>
      <c r="C32" s="260"/>
      <c r="D32" s="37" t="s">
        <v>42</v>
      </c>
      <c r="E32" s="37" t="s">
        <v>43</v>
      </c>
      <c r="F32" s="37" t="s">
        <v>42</v>
      </c>
      <c r="G32" s="37" t="s">
        <v>84</v>
      </c>
      <c r="H32" s="210"/>
      <c r="I32" s="252"/>
      <c r="J32" s="10"/>
    </row>
    <row r="33" spans="1:10" s="1" customFormat="1" ht="18" customHeight="1" thickBot="1">
      <c r="A33" s="34" t="s">
        <v>9</v>
      </c>
      <c r="B33" s="41"/>
      <c r="C33" s="30">
        <f>IF(B33&lt;=2,Taux!C30,IF(B33&gt;4,Taux!C32,Taux!C31))</f>
        <v>70</v>
      </c>
      <c r="D33" s="41"/>
      <c r="E33" s="30">
        <f>D33*Taux!C34</f>
        <v>0</v>
      </c>
      <c r="F33" s="41"/>
      <c r="G33" s="30">
        <f>F33*Taux!C33</f>
        <v>0</v>
      </c>
      <c r="H33" s="161">
        <f>C33+E33+G33</f>
        <v>70</v>
      </c>
      <c r="I33" s="112">
        <f>(((H33*Taux!C28)*10/12)+((H33*Taux!C29)*2/12))</f>
        <v>245.11666666666667</v>
      </c>
      <c r="J33" s="10"/>
    </row>
    <row r="34" spans="1:9" s="1" customFormat="1" ht="9.75" customHeight="1" thickBot="1">
      <c r="A34" s="20"/>
      <c r="B34" s="20"/>
      <c r="C34" s="20"/>
      <c r="D34" s="20"/>
      <c r="E34" s="20"/>
      <c r="F34" s="20"/>
      <c r="G34" s="21"/>
      <c r="H34" s="22"/>
      <c r="I34" s="22"/>
    </row>
    <row r="35" spans="1:9" s="1" customFormat="1" ht="18" customHeight="1" thickBot="1">
      <c r="A35" s="103" t="s">
        <v>59</v>
      </c>
      <c r="B35" s="104"/>
      <c r="C35" s="20"/>
      <c r="D35" s="237" t="s">
        <v>80</v>
      </c>
      <c r="E35" s="238"/>
      <c r="F35" s="238"/>
      <c r="G35" s="238"/>
      <c r="H35" s="238"/>
      <c r="I35" s="113">
        <f>I14+I22+I26+I29+I33</f>
        <v>341.9166666666667</v>
      </c>
    </row>
    <row r="36" spans="1:9" s="1" customFormat="1" ht="18" customHeight="1" thickBot="1">
      <c r="A36" s="103" t="s">
        <v>123</v>
      </c>
      <c r="B36" s="104"/>
      <c r="C36" s="20"/>
      <c r="D36" s="239" t="s">
        <v>121</v>
      </c>
      <c r="E36" s="240"/>
      <c r="F36" s="240"/>
      <c r="G36" s="240"/>
      <c r="H36" s="240"/>
      <c r="I36" s="114" t="str">
        <f>IF(I10="","-",(((I14+I29+I33+(IF(B26="OUI",I26,0)))*I10/12)+I22))</f>
        <v>-</v>
      </c>
    </row>
    <row r="37" spans="1:9" s="1" customFormat="1" ht="9.75" customHeight="1" thickBot="1">
      <c r="A37" s="20"/>
      <c r="B37" s="20"/>
      <c r="C37" s="20"/>
      <c r="D37" s="20"/>
      <c r="E37" s="20"/>
      <c r="F37" s="20"/>
      <c r="G37" s="21"/>
      <c r="H37" s="22"/>
      <c r="I37" s="22"/>
    </row>
    <row r="38" spans="1:9" s="1" customFormat="1" ht="19.5" customHeight="1" thickBot="1">
      <c r="A38" s="20"/>
      <c r="B38" s="241" t="s">
        <v>45</v>
      </c>
      <c r="C38" s="242"/>
      <c r="D38" s="242"/>
      <c r="E38" s="242"/>
      <c r="F38" s="242"/>
      <c r="G38" s="242"/>
      <c r="H38" s="243"/>
      <c r="I38" s="115">
        <f>IF(I10="",IF(I35&lt;I9,0,I35-I9),IF(I36&lt;I11,0,I36-I11))</f>
        <v>0</v>
      </c>
    </row>
    <row r="39" spans="1:9" s="1" customFormat="1" ht="9.75" customHeight="1" thickBot="1">
      <c r="A39" s="20"/>
      <c r="B39" s="20"/>
      <c r="C39" s="20"/>
      <c r="D39" s="20"/>
      <c r="E39" s="23"/>
      <c r="F39" s="23"/>
      <c r="G39" s="23"/>
      <c r="H39" s="23"/>
      <c r="I39" s="24"/>
    </row>
    <row r="40" spans="1:9" s="1" customFormat="1" ht="19.5" customHeight="1" thickBot="1">
      <c r="A40" s="20"/>
      <c r="B40" s="211" t="s">
        <v>136</v>
      </c>
      <c r="C40" s="212"/>
      <c r="D40" s="212"/>
      <c r="E40" s="212"/>
      <c r="F40" s="212"/>
      <c r="G40" s="212"/>
      <c r="H40" s="213"/>
      <c r="I40" s="154">
        <f>IF(I10="",-I14,-I14*I10/12)</f>
        <v>0</v>
      </c>
    </row>
    <row r="41" spans="1:9" s="1" customFormat="1" ht="39.75" customHeight="1" thickBot="1">
      <c r="A41" s="20"/>
      <c r="B41" s="217" t="s">
        <v>138</v>
      </c>
      <c r="C41" s="218"/>
      <c r="D41" s="219" t="s">
        <v>147</v>
      </c>
      <c r="E41" s="219"/>
      <c r="F41" s="219"/>
      <c r="G41" s="219"/>
      <c r="H41" s="219"/>
      <c r="I41" s="220"/>
    </row>
    <row r="42" spans="1:9" s="1" customFormat="1" ht="9.75" customHeight="1" thickBot="1">
      <c r="A42" s="20"/>
      <c r="B42" s="20"/>
      <c r="C42" s="20"/>
      <c r="D42" s="20"/>
      <c r="E42" s="23"/>
      <c r="F42" s="23"/>
      <c r="G42" s="23"/>
      <c r="H42" s="23"/>
      <c r="I42" s="24"/>
    </row>
    <row r="43" spans="1:9" s="1" customFormat="1" ht="19.5" customHeight="1" thickBot="1">
      <c r="A43" s="20"/>
      <c r="B43" s="49"/>
      <c r="C43" s="49"/>
      <c r="D43" s="49"/>
      <c r="E43" s="49"/>
      <c r="F43" s="214" t="s">
        <v>137</v>
      </c>
      <c r="G43" s="215"/>
      <c r="H43" s="216"/>
      <c r="I43" s="155">
        <f>IF(-I40&gt;I38,0,I38+I40)</f>
        <v>0</v>
      </c>
    </row>
    <row r="44" spans="1:9" s="1" customFormat="1" ht="9.75" customHeight="1">
      <c r="A44" s="20"/>
      <c r="B44" s="20"/>
      <c r="C44" s="20"/>
      <c r="D44" s="20"/>
      <c r="E44" s="23"/>
      <c r="F44" s="23"/>
      <c r="G44" s="23"/>
      <c r="H44" s="23"/>
      <c r="I44" s="24"/>
    </row>
    <row r="45" spans="1:9" s="1" customFormat="1" ht="18" customHeight="1">
      <c r="A45" s="20" t="s">
        <v>142</v>
      </c>
      <c r="B45" s="20"/>
      <c r="C45" s="35" t="str">
        <f>IF(I43=0,"-",[1]!ConvNumberLetter(I43,1,0))</f>
        <v>-</v>
      </c>
      <c r="D45" s="35"/>
      <c r="E45" s="23"/>
      <c r="F45" s="23"/>
      <c r="G45" s="23"/>
      <c r="H45" s="23"/>
      <c r="I45" s="24"/>
    </row>
    <row r="46" spans="1:9" s="1" customFormat="1" ht="4.5" customHeight="1">
      <c r="A46" s="35"/>
      <c r="B46" s="35"/>
      <c r="C46" s="35"/>
      <c r="D46" s="35"/>
      <c r="E46" s="35"/>
      <c r="F46" s="35"/>
      <c r="G46" s="35"/>
      <c r="H46" s="35"/>
      <c r="I46" s="35"/>
    </row>
    <row r="47" spans="1:9" s="1" customFormat="1" ht="19.5" customHeight="1">
      <c r="A47" s="11"/>
      <c r="B47" s="11"/>
      <c r="C47" s="11"/>
      <c r="D47" s="11"/>
      <c r="E47" s="11"/>
      <c r="F47" s="11"/>
      <c r="G47" s="11" t="s">
        <v>69</v>
      </c>
      <c r="H47" s="22"/>
      <c r="I47" s="22"/>
    </row>
    <row r="48" spans="1:9" s="1" customFormat="1" ht="4.5" customHeight="1">
      <c r="A48" s="11"/>
      <c r="B48" s="11"/>
      <c r="C48" s="11"/>
      <c r="D48" s="11"/>
      <c r="E48" s="11"/>
      <c r="F48" s="11"/>
      <c r="G48" s="11"/>
      <c r="H48" s="22"/>
      <c r="I48" s="22"/>
    </row>
    <row r="49" spans="1:9" s="1" customFormat="1" ht="19.5" customHeight="1">
      <c r="A49" s="11"/>
      <c r="B49" s="11"/>
      <c r="C49" s="11"/>
      <c r="D49" s="11"/>
      <c r="E49" s="11"/>
      <c r="F49" s="11"/>
      <c r="G49" s="11" t="s">
        <v>46</v>
      </c>
      <c r="H49" s="22"/>
      <c r="I49" s="22"/>
    </row>
    <row r="50" spans="1:9" s="1" customFormat="1" ht="19.5" customHeight="1">
      <c r="A50" s="20"/>
      <c r="B50" s="20"/>
      <c r="C50" s="20"/>
      <c r="D50" s="20"/>
      <c r="E50" s="20"/>
      <c r="F50" s="20"/>
      <c r="G50" s="11"/>
      <c r="H50" s="22"/>
      <c r="I50" s="22"/>
    </row>
    <row r="51" ht="19.5" customHeight="1">
      <c r="G51" s="11" t="s">
        <v>148</v>
      </c>
    </row>
    <row r="52" ht="9.75" customHeight="1"/>
    <row r="53" ht="12.75" customHeight="1">
      <c r="A53" s="63" t="s">
        <v>79</v>
      </c>
    </row>
    <row r="54" ht="12.75" customHeight="1">
      <c r="A54" s="63" t="s">
        <v>73</v>
      </c>
    </row>
    <row r="55" ht="12.75" customHeight="1">
      <c r="A55" s="63" t="s">
        <v>74</v>
      </c>
    </row>
    <row r="56" ht="12.75" customHeight="1">
      <c r="A56" s="63" t="s">
        <v>130</v>
      </c>
    </row>
    <row r="57" ht="12.75" customHeight="1">
      <c r="A57" s="63" t="s">
        <v>75</v>
      </c>
    </row>
    <row r="58" ht="12.75" customHeight="1">
      <c r="A58" s="63" t="s">
        <v>76</v>
      </c>
    </row>
    <row r="59" ht="12.75" customHeight="1">
      <c r="A59" s="63" t="s">
        <v>122</v>
      </c>
    </row>
  </sheetData>
  <sheetProtection/>
  <mergeCells count="61">
    <mergeCell ref="A6:I6"/>
    <mergeCell ref="A1:I1"/>
    <mergeCell ref="A2:I2"/>
    <mergeCell ref="A3:I3"/>
    <mergeCell ref="B4:H4"/>
    <mergeCell ref="A5:I5"/>
    <mergeCell ref="D14:E14"/>
    <mergeCell ref="F14:G14"/>
    <mergeCell ref="B8:C8"/>
    <mergeCell ref="D8:E9"/>
    <mergeCell ref="F8:H8"/>
    <mergeCell ref="B9:C9"/>
    <mergeCell ref="B10:C10"/>
    <mergeCell ref="D10:E10"/>
    <mergeCell ref="F10:H10"/>
    <mergeCell ref="B11:C11"/>
    <mergeCell ref="D11:E11"/>
    <mergeCell ref="F11:H11"/>
    <mergeCell ref="D13:E13"/>
    <mergeCell ref="F13:G13"/>
    <mergeCell ref="A22:C22"/>
    <mergeCell ref="D22:E22"/>
    <mergeCell ref="F22:G22"/>
    <mergeCell ref="B15:I15"/>
    <mergeCell ref="A16:E16"/>
    <mergeCell ref="F16:G16"/>
    <mergeCell ref="D18:E18"/>
    <mergeCell ref="F18:G18"/>
    <mergeCell ref="D19:E19"/>
    <mergeCell ref="F19:G19"/>
    <mergeCell ref="I24:I25"/>
    <mergeCell ref="F26:G26"/>
    <mergeCell ref="D20:E20"/>
    <mergeCell ref="F20:G20"/>
    <mergeCell ref="D21:E21"/>
    <mergeCell ref="F21:G21"/>
    <mergeCell ref="A24:A26"/>
    <mergeCell ref="B24:B25"/>
    <mergeCell ref="C24:E24"/>
    <mergeCell ref="F24:G25"/>
    <mergeCell ref="H24:H25"/>
    <mergeCell ref="A28:B28"/>
    <mergeCell ref="D28:E28"/>
    <mergeCell ref="F28:G28"/>
    <mergeCell ref="A29:B29"/>
    <mergeCell ref="D29:E29"/>
    <mergeCell ref="F29:G29"/>
    <mergeCell ref="A31:A32"/>
    <mergeCell ref="B31:B32"/>
    <mergeCell ref="C31:C32"/>
    <mergeCell ref="D31:E31"/>
    <mergeCell ref="F31:G31"/>
    <mergeCell ref="F43:H43"/>
    <mergeCell ref="I31:I32"/>
    <mergeCell ref="D35:H35"/>
    <mergeCell ref="D36:H36"/>
    <mergeCell ref="B38:H38"/>
    <mergeCell ref="B40:H40"/>
    <mergeCell ref="B41:C41"/>
    <mergeCell ref="D41:I41"/>
    <mergeCell ref="H31:H32"/>
  </mergeCells>
  <printOptions horizontalCentered="1"/>
  <pageMargins left="0.1968503937007874" right="0.1968503937007874" top="0.11811023622047245" bottom="0.11811023622047245" header="0" footer="0"/>
  <pageSetup fitToHeight="1" fitToWidth="1" horizontalDpi="600" verticalDpi="600" orientation="portrait" paperSize="9" scale="81"/>
</worksheet>
</file>

<file path=xl/worksheets/sheet11.xml><?xml version="1.0" encoding="utf-8"?>
<worksheet xmlns="http://schemas.openxmlformats.org/spreadsheetml/2006/main" xmlns:r="http://schemas.openxmlformats.org/officeDocument/2006/relationships">
  <sheetPr>
    <pageSetUpPr fitToPage="1"/>
  </sheetPr>
  <dimension ref="A1:IV59"/>
  <sheetViews>
    <sheetView zoomScalePageLayoutView="0" workbookViewId="0" topLeftCell="A1">
      <selection activeCell="B9" sqref="B9:C9"/>
    </sheetView>
  </sheetViews>
  <sheetFormatPr defaultColWidth="11.00390625" defaultRowHeight="14.25"/>
  <cols>
    <col min="1" max="1" width="18.625" style="11" customWidth="1"/>
    <col min="2" max="3" width="12.625" style="11" customWidth="1"/>
    <col min="4" max="7" width="6.625" style="11" customWidth="1"/>
    <col min="8" max="8" width="12.625" style="11" customWidth="1"/>
    <col min="9" max="9" width="13.625" style="11" customWidth="1"/>
    <col min="10" max="10" width="11.625" style="1" customWidth="1"/>
    <col min="11" max="16384" width="10.625" style="1" customWidth="1"/>
  </cols>
  <sheetData>
    <row r="1" spans="1:9" ht="18">
      <c r="A1" s="196" t="s">
        <v>27</v>
      </c>
      <c r="B1" s="196"/>
      <c r="C1" s="196"/>
      <c r="D1" s="196"/>
      <c r="E1" s="196"/>
      <c r="F1" s="196"/>
      <c r="G1" s="196"/>
      <c r="H1" s="196"/>
      <c r="I1" s="196"/>
    </row>
    <row r="2" spans="1:9" ht="18">
      <c r="A2" s="196">
        <v>2017</v>
      </c>
      <c r="B2" s="196"/>
      <c r="C2" s="196"/>
      <c r="D2" s="196"/>
      <c r="E2" s="196"/>
      <c r="F2" s="196"/>
      <c r="G2" s="196"/>
      <c r="H2" s="196"/>
      <c r="I2" s="196"/>
    </row>
    <row r="3" spans="1:256" s="4" customFormat="1" ht="24.75" customHeight="1">
      <c r="A3" s="197" t="s">
        <v>44</v>
      </c>
      <c r="B3" s="198"/>
      <c r="C3" s="198"/>
      <c r="D3" s="198"/>
      <c r="E3" s="198"/>
      <c r="F3" s="198"/>
      <c r="G3" s="198"/>
      <c r="H3" s="198"/>
      <c r="I3" s="19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9.75" customHeight="1">
      <c r="A4" s="12"/>
      <c r="B4" s="199"/>
      <c r="C4" s="199"/>
      <c r="D4" s="199"/>
      <c r="E4" s="199"/>
      <c r="F4" s="199"/>
      <c r="G4" s="199"/>
      <c r="H4" s="199"/>
      <c r="I4" s="13"/>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3.5">
      <c r="A5" s="200" t="s">
        <v>28</v>
      </c>
      <c r="B5" s="201"/>
      <c r="C5" s="201"/>
      <c r="D5" s="201"/>
      <c r="E5" s="201"/>
      <c r="F5" s="201"/>
      <c r="G5" s="201"/>
      <c r="H5" s="201"/>
      <c r="I5" s="202"/>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49.5" customHeight="1">
      <c r="A6" s="294" t="s">
        <v>120</v>
      </c>
      <c r="B6" s="295"/>
      <c r="C6" s="295"/>
      <c r="D6" s="295"/>
      <c r="E6" s="295"/>
      <c r="F6" s="295"/>
      <c r="G6" s="295"/>
      <c r="H6" s="295"/>
      <c r="I6" s="296"/>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9.75" customHeight="1" thickBot="1">
      <c r="A7" s="12"/>
      <c r="B7" s="160"/>
      <c r="C7" s="160"/>
      <c r="D7" s="160"/>
      <c r="E7" s="160"/>
      <c r="F7" s="160"/>
      <c r="G7" s="160"/>
      <c r="H7" s="160"/>
      <c r="I7" s="13"/>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18" customHeight="1">
      <c r="A8" s="38" t="s">
        <v>19</v>
      </c>
      <c r="B8" s="300" t="s">
        <v>183</v>
      </c>
      <c r="C8" s="301"/>
      <c r="D8" s="221" t="s">
        <v>128</v>
      </c>
      <c r="E8" s="222"/>
      <c r="F8" s="302" t="s">
        <v>64</v>
      </c>
      <c r="G8" s="302"/>
      <c r="H8" s="303"/>
      <c r="I8" s="84"/>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18" customHeight="1">
      <c r="A9" s="39" t="s">
        <v>49</v>
      </c>
      <c r="B9" s="304"/>
      <c r="C9" s="305"/>
      <c r="D9" s="223"/>
      <c r="E9" s="224"/>
      <c r="F9" s="85" t="s">
        <v>81</v>
      </c>
      <c r="G9" s="85"/>
      <c r="H9" s="86"/>
      <c r="I9" s="40">
        <f>Taux!A37</f>
        <v>1785</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18" customHeight="1" thickBot="1">
      <c r="A10" s="91" t="s">
        <v>55</v>
      </c>
      <c r="B10" s="306"/>
      <c r="C10" s="307"/>
      <c r="D10" s="225" t="s">
        <v>129</v>
      </c>
      <c r="E10" s="226"/>
      <c r="F10" s="308" t="s">
        <v>77</v>
      </c>
      <c r="G10" s="309"/>
      <c r="H10" s="309"/>
      <c r="I10" s="93"/>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4" customFormat="1" ht="18" customHeight="1" thickBot="1">
      <c r="A11" s="87" t="s">
        <v>48</v>
      </c>
      <c r="B11" s="312"/>
      <c r="C11" s="313"/>
      <c r="D11" s="227">
        <v>350</v>
      </c>
      <c r="E11" s="228"/>
      <c r="F11" s="229" t="s">
        <v>78</v>
      </c>
      <c r="G11" s="229"/>
      <c r="H11" s="230"/>
      <c r="I11" s="92" t="str">
        <f>IF(I10="","-",I9*I10/12)</f>
        <v>-</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4" customFormat="1" ht="9.75" customHeight="1" thickBot="1">
      <c r="A12" s="15"/>
      <c r="B12" s="16"/>
      <c r="C12" s="160"/>
      <c r="D12" s="160"/>
      <c r="E12" s="160"/>
      <c r="F12" s="160"/>
      <c r="G12" s="160"/>
      <c r="H12" s="160"/>
      <c r="I12" s="13"/>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4" customFormat="1" ht="34.5" customHeight="1">
      <c r="A13" s="25" t="s">
        <v>20</v>
      </c>
      <c r="B13" s="26" t="s">
        <v>56</v>
      </c>
      <c r="C13" s="26" t="s">
        <v>57</v>
      </c>
      <c r="D13" s="261" t="s">
        <v>58</v>
      </c>
      <c r="E13" s="262"/>
      <c r="F13" s="273" t="s">
        <v>34</v>
      </c>
      <c r="G13" s="274"/>
      <c r="H13" s="27" t="s">
        <v>33</v>
      </c>
      <c r="I13" s="28" t="s">
        <v>0</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4" customFormat="1" ht="18" customHeight="1">
      <c r="A14" s="88" t="s">
        <v>9</v>
      </c>
      <c r="B14" s="94">
        <f>I8</f>
        <v>0</v>
      </c>
      <c r="C14" s="89"/>
      <c r="D14" s="310">
        <f>IF((B14+(C14*0.25)&lt;F16),(B14+(C14*0.25)),F16)</f>
        <v>0</v>
      </c>
      <c r="E14" s="311"/>
      <c r="F14" s="271">
        <f>D14*(10/12)*Taux!C5</f>
        <v>0</v>
      </c>
      <c r="G14" s="272"/>
      <c r="H14" s="116">
        <f>D14*(2/12)*Taux!C6</f>
        <v>0</v>
      </c>
      <c r="I14" s="117">
        <f>F14+H14</f>
        <v>0</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4" customFormat="1" ht="18" customHeight="1" thickBot="1">
      <c r="A15" s="29" t="s">
        <v>71</v>
      </c>
      <c r="B15" s="297"/>
      <c r="C15" s="298"/>
      <c r="D15" s="298"/>
      <c r="E15" s="298"/>
      <c r="F15" s="298"/>
      <c r="G15" s="298"/>
      <c r="H15" s="298"/>
      <c r="I15" s="299"/>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4" customFormat="1" ht="18" customHeight="1" thickBot="1">
      <c r="A16" s="275" t="s">
        <v>135</v>
      </c>
      <c r="B16" s="276"/>
      <c r="C16" s="276"/>
      <c r="D16" s="276"/>
      <c r="E16" s="277"/>
      <c r="F16" s="278">
        <f>IF(D11="","",IF(D11&lt;=Taux!B10,Taux!C10,(IF(AND(D11&gt;Taux!B10,D11&lt;=Taux!B11),Taux!C11,(IF(AND(D11&gt;Taux!B11,D11&lt;=Taux!B12),Taux!C12,(IF(AND(D11&gt;Taux!B12,D11&lt;=Taux!B13),Taux!C13,Taux!C14))))))))</f>
        <v>3</v>
      </c>
      <c r="G16" s="279"/>
      <c r="H16" s="152"/>
      <c r="I16" s="15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4" customFormat="1" ht="9.75" customHeight="1" thickBot="1">
      <c r="A17" s="11"/>
      <c r="B17" s="11"/>
      <c r="C17" s="11"/>
      <c r="D17" s="11"/>
      <c r="E17" s="11"/>
      <c r="F17" s="11"/>
      <c r="G17" s="11"/>
      <c r="H17" s="11"/>
      <c r="I17" s="1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4" customFormat="1" ht="34.5" customHeight="1">
      <c r="A18" s="62" t="s">
        <v>72</v>
      </c>
      <c r="B18" s="33" t="s">
        <v>99</v>
      </c>
      <c r="C18" s="33" t="s">
        <v>100</v>
      </c>
      <c r="D18" s="261" t="s">
        <v>47</v>
      </c>
      <c r="E18" s="262"/>
      <c r="F18" s="273" t="s">
        <v>31</v>
      </c>
      <c r="G18" s="274"/>
      <c r="H18" s="27" t="s">
        <v>32</v>
      </c>
      <c r="I18" s="28" t="s">
        <v>112</v>
      </c>
      <c r="J18" s="10"/>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4" customFormat="1" ht="18" customHeight="1">
      <c r="A19" s="32" t="s">
        <v>22</v>
      </c>
      <c r="B19" s="42"/>
      <c r="C19" s="43"/>
      <c r="D19" s="231">
        <f>IF($B$26="OUI","-",C19-B19)</f>
        <v>0</v>
      </c>
      <c r="E19" s="232"/>
      <c r="F19" s="233">
        <f>IF(D19="-","-",D19*Taux!$C$18*10/12)</f>
        <v>0</v>
      </c>
      <c r="G19" s="234"/>
      <c r="H19" s="107">
        <f>IF(D19="-","-",D19*Taux!$C$19*2/12)</f>
        <v>0</v>
      </c>
      <c r="I19" s="108">
        <f>IF(D19="-","-",F19+H19)</f>
        <v>0</v>
      </c>
      <c r="J19" s="10"/>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4" customFormat="1" ht="18" customHeight="1">
      <c r="A20" s="32" t="s">
        <v>23</v>
      </c>
      <c r="B20" s="42"/>
      <c r="C20" s="43"/>
      <c r="D20" s="231">
        <f>IF($B$26="OUI","-",C20-B20)</f>
        <v>0</v>
      </c>
      <c r="E20" s="232"/>
      <c r="F20" s="233">
        <f>IF(D20="-","-",D20*Taux!$C$18*10/12)</f>
        <v>0</v>
      </c>
      <c r="G20" s="234"/>
      <c r="H20" s="107">
        <f>IF(D20="-","-",D20*Taux!$C$19*2/12)</f>
        <v>0</v>
      </c>
      <c r="I20" s="108">
        <f>IF(D20="-","-",F20+H20)</f>
        <v>0</v>
      </c>
      <c r="J20" s="10"/>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4" customFormat="1" ht="18" customHeight="1">
      <c r="A21" s="32" t="s">
        <v>24</v>
      </c>
      <c r="B21" s="42"/>
      <c r="C21" s="43"/>
      <c r="D21" s="231">
        <f>IF($B$26="OUI","-",C21-B21)</f>
        <v>0</v>
      </c>
      <c r="E21" s="232"/>
      <c r="F21" s="233">
        <f>IF(D21="-","-",D21*Taux!$C$18*10/12)</f>
        <v>0</v>
      </c>
      <c r="G21" s="234"/>
      <c r="H21" s="107">
        <f>IF(D21="-","-",D21*Taux!$C$19*2/12)</f>
        <v>0</v>
      </c>
      <c r="I21" s="108">
        <f>IF(D21="-","-",F21+H21)</f>
        <v>0</v>
      </c>
      <c r="J21" s="10"/>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4" customFormat="1" ht="18" customHeight="1" thickBot="1">
      <c r="A22" s="265" t="s">
        <v>29</v>
      </c>
      <c r="B22" s="266"/>
      <c r="C22" s="266"/>
      <c r="D22" s="267">
        <f>SUM(D19:E21)</f>
        <v>0</v>
      </c>
      <c r="E22" s="268"/>
      <c r="F22" s="269">
        <f>SUM(F19:G21)</f>
        <v>0</v>
      </c>
      <c r="G22" s="270"/>
      <c r="H22" s="109">
        <f>SUM(H19:H21)</f>
        <v>0</v>
      </c>
      <c r="I22" s="110">
        <f>SUM(I19:I21)</f>
        <v>0</v>
      </c>
      <c r="J22" s="10"/>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4" customFormat="1" ht="9.75" customHeight="1" thickBot="1">
      <c r="A23" s="15"/>
      <c r="B23" s="15"/>
      <c r="C23" s="15"/>
      <c r="D23" s="131"/>
      <c r="E23" s="131"/>
      <c r="F23" s="132"/>
      <c r="G23" s="132"/>
      <c r="H23" s="133"/>
      <c r="I23" s="132"/>
      <c r="J23" s="10"/>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4" customFormat="1" ht="16.5" customHeight="1">
      <c r="A24" s="280" t="s">
        <v>113</v>
      </c>
      <c r="B24" s="288" t="s">
        <v>110</v>
      </c>
      <c r="C24" s="285" t="s">
        <v>116</v>
      </c>
      <c r="D24" s="286"/>
      <c r="E24" s="287"/>
      <c r="F24" s="290" t="s">
        <v>31</v>
      </c>
      <c r="G24" s="291"/>
      <c r="H24" s="235" t="s">
        <v>32</v>
      </c>
      <c r="I24" s="263" t="s">
        <v>111</v>
      </c>
      <c r="J24" s="10"/>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4" customFormat="1" ht="16.5" customHeight="1">
      <c r="A25" s="281"/>
      <c r="B25" s="289"/>
      <c r="C25" s="134" t="s">
        <v>118</v>
      </c>
      <c r="D25" s="136" t="s">
        <v>117</v>
      </c>
      <c r="E25" s="135" t="s">
        <v>119</v>
      </c>
      <c r="F25" s="292"/>
      <c r="G25" s="293"/>
      <c r="H25" s="236"/>
      <c r="I25" s="264"/>
      <c r="J25" s="10"/>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4" customFormat="1" ht="19.5" customHeight="1" thickBot="1">
      <c r="A26" s="282"/>
      <c r="B26" s="137" t="s">
        <v>114</v>
      </c>
      <c r="C26" s="140" t="str">
        <f>IF(B26="OUI",D26+E26,"-")</f>
        <v>-</v>
      </c>
      <c r="D26" s="139" t="str">
        <f>IF(B26="OUI",Taux!C25,"-")</f>
        <v>-</v>
      </c>
      <c r="E26" s="138" t="str">
        <f>IF(B26="OUI",IF(B33&lt;=2,Taux!C22,IF(B33&gt;4,Taux!C24,Taux!C23)),"-")</f>
        <v>-</v>
      </c>
      <c r="F26" s="283" t="str">
        <f>IF(B26="OUI",C26*Taux!$C$18*10/12,"-")</f>
        <v>-</v>
      </c>
      <c r="G26" s="284"/>
      <c r="H26" s="109" t="str">
        <f>IF(B26="OUI",C26*Taux!$C$19*2/12,"-")</f>
        <v>-</v>
      </c>
      <c r="I26" s="110">
        <f>IF(B26="OUI",F26+H26,0)</f>
        <v>0</v>
      </c>
      <c r="J26" s="10"/>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4" customFormat="1" ht="9.75" customHeight="1" thickBot="1">
      <c r="A27" s="12"/>
      <c r="B27" s="12"/>
      <c r="C27" s="13"/>
      <c r="D27" s="13"/>
      <c r="E27" s="17"/>
      <c r="F27" s="17"/>
      <c r="G27" s="18"/>
      <c r="H27" s="17"/>
      <c r="I27" s="19"/>
      <c r="J27" s="10"/>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4" customFormat="1" ht="34.5" customHeight="1">
      <c r="A28" s="244" t="s">
        <v>25</v>
      </c>
      <c r="B28" s="245"/>
      <c r="C28" s="31" t="s">
        <v>7</v>
      </c>
      <c r="D28" s="246" t="s">
        <v>8</v>
      </c>
      <c r="E28" s="247"/>
      <c r="F28" s="248" t="s">
        <v>35</v>
      </c>
      <c r="G28" s="249"/>
      <c r="H28" s="27" t="s">
        <v>36</v>
      </c>
      <c r="I28" s="28" t="s">
        <v>11</v>
      </c>
      <c r="J28" s="10"/>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4" customFormat="1" ht="18" customHeight="1" thickBot="1">
      <c r="A29" s="253" t="s">
        <v>6</v>
      </c>
      <c r="B29" s="254"/>
      <c r="C29" s="111">
        <f>Taux!C20</f>
        <v>8</v>
      </c>
      <c r="D29" s="255">
        <f>Taux!C21</f>
        <v>8.4</v>
      </c>
      <c r="E29" s="256"/>
      <c r="F29" s="255">
        <f>C29*10</f>
        <v>80</v>
      </c>
      <c r="G29" s="256"/>
      <c r="H29" s="111">
        <f>D29*2</f>
        <v>16.8</v>
      </c>
      <c r="I29" s="110">
        <f>F29+H29</f>
        <v>96.8</v>
      </c>
      <c r="J29" s="10"/>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4" customFormat="1" ht="9.75" customHeight="1" thickBot="1">
      <c r="A30" s="12"/>
      <c r="B30" s="12"/>
      <c r="C30" s="13"/>
      <c r="D30" s="13"/>
      <c r="E30" s="17"/>
      <c r="F30" s="17"/>
      <c r="G30" s="18"/>
      <c r="H30" s="17"/>
      <c r="I30" s="19"/>
      <c r="J30" s="10"/>
      <c r="K30" s="6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10" s="1" customFormat="1" ht="16.5" customHeight="1">
      <c r="A31" s="257" t="s">
        <v>21</v>
      </c>
      <c r="B31" s="259" t="s">
        <v>37</v>
      </c>
      <c r="C31" s="259" t="s">
        <v>26</v>
      </c>
      <c r="D31" s="261" t="s">
        <v>39</v>
      </c>
      <c r="E31" s="262"/>
      <c r="F31" s="261" t="s">
        <v>40</v>
      </c>
      <c r="G31" s="262"/>
      <c r="H31" s="250" t="s">
        <v>41</v>
      </c>
      <c r="I31" s="251" t="s">
        <v>10</v>
      </c>
      <c r="J31" s="10"/>
    </row>
    <row r="32" spans="1:10" s="1" customFormat="1" ht="16.5" customHeight="1">
      <c r="A32" s="258"/>
      <c r="B32" s="260"/>
      <c r="C32" s="260"/>
      <c r="D32" s="37" t="s">
        <v>42</v>
      </c>
      <c r="E32" s="37" t="s">
        <v>43</v>
      </c>
      <c r="F32" s="37" t="s">
        <v>42</v>
      </c>
      <c r="G32" s="37" t="s">
        <v>84</v>
      </c>
      <c r="H32" s="210"/>
      <c r="I32" s="252"/>
      <c r="J32" s="10"/>
    </row>
    <row r="33" spans="1:10" s="1" customFormat="1" ht="18" customHeight="1" thickBot="1">
      <c r="A33" s="34" t="s">
        <v>9</v>
      </c>
      <c r="B33" s="41"/>
      <c r="C33" s="30">
        <f>IF(B33&lt;=2,Taux!C30,IF(B33&gt;4,Taux!C32,Taux!C31))</f>
        <v>70</v>
      </c>
      <c r="D33" s="41"/>
      <c r="E33" s="30">
        <f>D33*Taux!C34</f>
        <v>0</v>
      </c>
      <c r="F33" s="41"/>
      <c r="G33" s="30">
        <f>F33*Taux!C33</f>
        <v>0</v>
      </c>
      <c r="H33" s="161">
        <f>C33+E33+G33</f>
        <v>70</v>
      </c>
      <c r="I33" s="112">
        <f>(((H33*Taux!C28)*10/12)+((H33*Taux!C29)*2/12))</f>
        <v>245.11666666666667</v>
      </c>
      <c r="J33" s="10"/>
    </row>
    <row r="34" spans="1:9" s="1" customFormat="1" ht="9.75" customHeight="1" thickBot="1">
      <c r="A34" s="20"/>
      <c r="B34" s="20"/>
      <c r="C34" s="20"/>
      <c r="D34" s="20"/>
      <c r="E34" s="20"/>
      <c r="F34" s="20"/>
      <c r="G34" s="21"/>
      <c r="H34" s="22"/>
      <c r="I34" s="22"/>
    </row>
    <row r="35" spans="1:9" s="1" customFormat="1" ht="18" customHeight="1" thickBot="1">
      <c r="A35" s="103" t="s">
        <v>59</v>
      </c>
      <c r="B35" s="104"/>
      <c r="C35" s="20"/>
      <c r="D35" s="237" t="s">
        <v>80</v>
      </c>
      <c r="E35" s="238"/>
      <c r="F35" s="238"/>
      <c r="G35" s="238"/>
      <c r="H35" s="238"/>
      <c r="I35" s="113">
        <f>I14+I22+I26+I29+I33</f>
        <v>341.9166666666667</v>
      </c>
    </row>
    <row r="36" spans="1:9" s="1" customFormat="1" ht="18" customHeight="1" thickBot="1">
      <c r="A36" s="103" t="s">
        <v>123</v>
      </c>
      <c r="B36" s="104"/>
      <c r="C36" s="20"/>
      <c r="D36" s="239" t="s">
        <v>121</v>
      </c>
      <c r="E36" s="240"/>
      <c r="F36" s="240"/>
      <c r="G36" s="240"/>
      <c r="H36" s="240"/>
      <c r="I36" s="114" t="str">
        <f>IF(I10="","-",(((I14+I29+I33+(IF(B26="OUI",I26,0)))*I10/12)+I22))</f>
        <v>-</v>
      </c>
    </row>
    <row r="37" spans="1:9" s="1" customFormat="1" ht="9.75" customHeight="1" thickBot="1">
      <c r="A37" s="20"/>
      <c r="B37" s="20"/>
      <c r="C37" s="20"/>
      <c r="D37" s="20"/>
      <c r="E37" s="20"/>
      <c r="F37" s="20"/>
      <c r="G37" s="21"/>
      <c r="H37" s="22"/>
      <c r="I37" s="22"/>
    </row>
    <row r="38" spans="1:9" s="1" customFormat="1" ht="19.5" customHeight="1" thickBot="1">
      <c r="A38" s="20"/>
      <c r="B38" s="241" t="s">
        <v>45</v>
      </c>
      <c r="C38" s="242"/>
      <c r="D38" s="242"/>
      <c r="E38" s="242"/>
      <c r="F38" s="242"/>
      <c r="G38" s="242"/>
      <c r="H38" s="243"/>
      <c r="I38" s="115">
        <f>IF(I10="",IF(I35&lt;I9,0,I35-I9),IF(I36&lt;I11,0,I36-I11))</f>
        <v>0</v>
      </c>
    </row>
    <row r="39" spans="1:9" s="1" customFormat="1" ht="9.75" customHeight="1" thickBot="1">
      <c r="A39" s="20"/>
      <c r="B39" s="20"/>
      <c r="C39" s="20"/>
      <c r="D39" s="20"/>
      <c r="E39" s="23"/>
      <c r="F39" s="23"/>
      <c r="G39" s="23"/>
      <c r="H39" s="23"/>
      <c r="I39" s="24"/>
    </row>
    <row r="40" spans="1:9" s="1" customFormat="1" ht="19.5" customHeight="1" thickBot="1">
      <c r="A40" s="20"/>
      <c r="B40" s="211" t="s">
        <v>136</v>
      </c>
      <c r="C40" s="212"/>
      <c r="D40" s="212"/>
      <c r="E40" s="212"/>
      <c r="F40" s="212"/>
      <c r="G40" s="212"/>
      <c r="H40" s="213"/>
      <c r="I40" s="154">
        <f>IF(I10="",-I14,-I14*I10/12)</f>
        <v>0</v>
      </c>
    </row>
    <row r="41" spans="1:9" s="1" customFormat="1" ht="39.75" customHeight="1" thickBot="1">
      <c r="A41" s="20"/>
      <c r="B41" s="217" t="s">
        <v>138</v>
      </c>
      <c r="C41" s="218"/>
      <c r="D41" s="219" t="s">
        <v>147</v>
      </c>
      <c r="E41" s="219"/>
      <c r="F41" s="219"/>
      <c r="G41" s="219"/>
      <c r="H41" s="219"/>
      <c r="I41" s="220"/>
    </row>
    <row r="42" spans="1:9" s="1" customFormat="1" ht="9.75" customHeight="1" thickBot="1">
      <c r="A42" s="20"/>
      <c r="B42" s="20"/>
      <c r="C42" s="20"/>
      <c r="D42" s="20"/>
      <c r="E42" s="23"/>
      <c r="F42" s="23"/>
      <c r="G42" s="23"/>
      <c r="H42" s="23"/>
      <c r="I42" s="24"/>
    </row>
    <row r="43" spans="1:9" s="1" customFormat="1" ht="19.5" customHeight="1" thickBot="1">
      <c r="A43" s="20"/>
      <c r="B43" s="49"/>
      <c r="C43" s="49"/>
      <c r="D43" s="49"/>
      <c r="E43" s="49"/>
      <c r="F43" s="214" t="s">
        <v>137</v>
      </c>
      <c r="G43" s="215"/>
      <c r="H43" s="216"/>
      <c r="I43" s="155">
        <f>IF(-I40&gt;I38,0,I38+I40)</f>
        <v>0</v>
      </c>
    </row>
    <row r="44" spans="1:9" s="1" customFormat="1" ht="9.75" customHeight="1">
      <c r="A44" s="20"/>
      <c r="B44" s="20"/>
      <c r="C44" s="20"/>
      <c r="D44" s="20"/>
      <c r="E44" s="23"/>
      <c r="F44" s="23"/>
      <c r="G44" s="23"/>
      <c r="H44" s="23"/>
      <c r="I44" s="24"/>
    </row>
    <row r="45" spans="1:9" s="1" customFormat="1" ht="18" customHeight="1">
      <c r="A45" s="20" t="s">
        <v>142</v>
      </c>
      <c r="B45" s="20"/>
      <c r="C45" s="35" t="str">
        <f>IF(I43=0,"-",[1]!ConvNumberLetter(I43,1,0))</f>
        <v>-</v>
      </c>
      <c r="D45" s="35"/>
      <c r="E45" s="23"/>
      <c r="F45" s="23"/>
      <c r="G45" s="23"/>
      <c r="H45" s="23"/>
      <c r="I45" s="24"/>
    </row>
    <row r="46" spans="1:9" s="1" customFormat="1" ht="4.5" customHeight="1">
      <c r="A46" s="35"/>
      <c r="B46" s="35"/>
      <c r="C46" s="35"/>
      <c r="D46" s="35"/>
      <c r="E46" s="35"/>
      <c r="F46" s="35"/>
      <c r="G46" s="35"/>
      <c r="H46" s="35"/>
      <c r="I46" s="35"/>
    </row>
    <row r="47" spans="1:9" s="1" customFormat="1" ht="19.5" customHeight="1">
      <c r="A47" s="11"/>
      <c r="B47" s="11"/>
      <c r="C47" s="11"/>
      <c r="D47" s="11"/>
      <c r="E47" s="11"/>
      <c r="F47" s="11"/>
      <c r="G47" s="11" t="s">
        <v>69</v>
      </c>
      <c r="H47" s="22"/>
      <c r="I47" s="22"/>
    </row>
    <row r="48" spans="1:9" s="1" customFormat="1" ht="4.5" customHeight="1">
      <c r="A48" s="11"/>
      <c r="B48" s="11"/>
      <c r="C48" s="11"/>
      <c r="D48" s="11"/>
      <c r="E48" s="11"/>
      <c r="F48" s="11"/>
      <c r="G48" s="11"/>
      <c r="H48" s="22"/>
      <c r="I48" s="22"/>
    </row>
    <row r="49" spans="1:9" s="1" customFormat="1" ht="19.5" customHeight="1">
      <c r="A49" s="11"/>
      <c r="B49" s="11"/>
      <c r="C49" s="11"/>
      <c r="D49" s="11"/>
      <c r="E49" s="11"/>
      <c r="F49" s="11"/>
      <c r="G49" s="11" t="s">
        <v>46</v>
      </c>
      <c r="H49" s="22"/>
      <c r="I49" s="22"/>
    </row>
    <row r="50" spans="1:9" s="1" customFormat="1" ht="19.5" customHeight="1">
      <c r="A50" s="20"/>
      <c r="B50" s="20"/>
      <c r="C50" s="20"/>
      <c r="D50" s="20"/>
      <c r="E50" s="20"/>
      <c r="F50" s="20"/>
      <c r="G50" s="11"/>
      <c r="H50" s="22"/>
      <c r="I50" s="22"/>
    </row>
    <row r="51" ht="19.5" customHeight="1">
      <c r="G51" s="11" t="s">
        <v>148</v>
      </c>
    </row>
    <row r="52" ht="9.75" customHeight="1"/>
    <row r="53" ht="12.75" customHeight="1">
      <c r="A53" s="63" t="s">
        <v>79</v>
      </c>
    </row>
    <row r="54" ht="12.75" customHeight="1">
      <c r="A54" s="63" t="s">
        <v>73</v>
      </c>
    </row>
    <row r="55" ht="12.75" customHeight="1">
      <c r="A55" s="63" t="s">
        <v>74</v>
      </c>
    </row>
    <row r="56" ht="12.75" customHeight="1">
      <c r="A56" s="63" t="s">
        <v>130</v>
      </c>
    </row>
    <row r="57" ht="12.75" customHeight="1">
      <c r="A57" s="63" t="s">
        <v>75</v>
      </c>
    </row>
    <row r="58" ht="12.75" customHeight="1">
      <c r="A58" s="63" t="s">
        <v>76</v>
      </c>
    </row>
    <row r="59" ht="12.75" customHeight="1">
      <c r="A59" s="63" t="s">
        <v>122</v>
      </c>
    </row>
  </sheetData>
  <sheetProtection/>
  <mergeCells count="61">
    <mergeCell ref="A6:I6"/>
    <mergeCell ref="A1:I1"/>
    <mergeCell ref="A2:I2"/>
    <mergeCell ref="A3:I3"/>
    <mergeCell ref="B4:H4"/>
    <mergeCell ref="A5:I5"/>
    <mergeCell ref="D14:E14"/>
    <mergeCell ref="F14:G14"/>
    <mergeCell ref="B8:C8"/>
    <mergeCell ref="D8:E9"/>
    <mergeCell ref="F8:H8"/>
    <mergeCell ref="B9:C9"/>
    <mergeCell ref="B10:C10"/>
    <mergeCell ref="D10:E10"/>
    <mergeCell ref="F10:H10"/>
    <mergeCell ref="B11:C11"/>
    <mergeCell ref="D11:E11"/>
    <mergeCell ref="F11:H11"/>
    <mergeCell ref="D13:E13"/>
    <mergeCell ref="F13:G13"/>
    <mergeCell ref="A22:C22"/>
    <mergeCell ref="D22:E22"/>
    <mergeCell ref="F22:G22"/>
    <mergeCell ref="B15:I15"/>
    <mergeCell ref="A16:E16"/>
    <mergeCell ref="F16:G16"/>
    <mergeCell ref="D18:E18"/>
    <mergeCell ref="F18:G18"/>
    <mergeCell ref="D19:E19"/>
    <mergeCell ref="F19:G19"/>
    <mergeCell ref="I24:I25"/>
    <mergeCell ref="F26:G26"/>
    <mergeCell ref="D20:E20"/>
    <mergeCell ref="F20:G20"/>
    <mergeCell ref="D21:E21"/>
    <mergeCell ref="F21:G21"/>
    <mergeCell ref="A24:A26"/>
    <mergeCell ref="B24:B25"/>
    <mergeCell ref="C24:E24"/>
    <mergeCell ref="F24:G25"/>
    <mergeCell ref="H24:H25"/>
    <mergeCell ref="A28:B28"/>
    <mergeCell ref="D28:E28"/>
    <mergeCell ref="F28:G28"/>
    <mergeCell ref="A29:B29"/>
    <mergeCell ref="D29:E29"/>
    <mergeCell ref="F29:G29"/>
    <mergeCell ref="A31:A32"/>
    <mergeCell ref="B31:B32"/>
    <mergeCell ref="C31:C32"/>
    <mergeCell ref="D31:E31"/>
    <mergeCell ref="F31:G31"/>
    <mergeCell ref="F43:H43"/>
    <mergeCell ref="I31:I32"/>
    <mergeCell ref="D35:H35"/>
    <mergeCell ref="D36:H36"/>
    <mergeCell ref="B38:H38"/>
    <mergeCell ref="B40:H40"/>
    <mergeCell ref="B41:C41"/>
    <mergeCell ref="D41:I41"/>
    <mergeCell ref="H31:H32"/>
  </mergeCells>
  <printOptions horizontalCentered="1"/>
  <pageMargins left="0.1968503937007874" right="0.1968503937007874" top="0.11811023622047245" bottom="0.11811023622047245" header="0" footer="0"/>
  <pageSetup fitToHeight="1" fitToWidth="1" horizontalDpi="600" verticalDpi="600" orientation="portrait" paperSize="9" scale="81"/>
</worksheet>
</file>

<file path=xl/worksheets/sheet12.xml><?xml version="1.0" encoding="utf-8"?>
<worksheet xmlns="http://schemas.openxmlformats.org/spreadsheetml/2006/main" xmlns:r="http://schemas.openxmlformats.org/officeDocument/2006/relationships">
  <sheetPr>
    <pageSetUpPr fitToPage="1"/>
  </sheetPr>
  <dimension ref="A1:IV59"/>
  <sheetViews>
    <sheetView zoomScalePageLayoutView="0" workbookViewId="0" topLeftCell="A1">
      <selection activeCell="B9" sqref="B9:C9"/>
    </sheetView>
  </sheetViews>
  <sheetFormatPr defaultColWidth="11.00390625" defaultRowHeight="14.25"/>
  <cols>
    <col min="1" max="1" width="18.625" style="11" customWidth="1"/>
    <col min="2" max="3" width="12.625" style="11" customWidth="1"/>
    <col min="4" max="7" width="6.625" style="11" customWidth="1"/>
    <col min="8" max="8" width="12.625" style="11" customWidth="1"/>
    <col min="9" max="9" width="13.625" style="11" customWidth="1"/>
    <col min="10" max="10" width="11.625" style="1" customWidth="1"/>
    <col min="11" max="16384" width="10.625" style="1" customWidth="1"/>
  </cols>
  <sheetData>
    <row r="1" spans="1:9" ht="18">
      <c r="A1" s="196" t="s">
        <v>27</v>
      </c>
      <c r="B1" s="196"/>
      <c r="C1" s="196"/>
      <c r="D1" s="196"/>
      <c r="E1" s="196"/>
      <c r="F1" s="196"/>
      <c r="G1" s="196"/>
      <c r="H1" s="196"/>
      <c r="I1" s="196"/>
    </row>
    <row r="2" spans="1:9" ht="18">
      <c r="A2" s="196">
        <v>2017</v>
      </c>
      <c r="B2" s="196"/>
      <c r="C2" s="196"/>
      <c r="D2" s="196"/>
      <c r="E2" s="196"/>
      <c r="F2" s="196"/>
      <c r="G2" s="196"/>
      <c r="H2" s="196"/>
      <c r="I2" s="196"/>
    </row>
    <row r="3" spans="1:256" s="4" customFormat="1" ht="24.75" customHeight="1">
      <c r="A3" s="197" t="s">
        <v>44</v>
      </c>
      <c r="B3" s="198"/>
      <c r="C3" s="198"/>
      <c r="D3" s="198"/>
      <c r="E3" s="198"/>
      <c r="F3" s="198"/>
      <c r="G3" s="198"/>
      <c r="H3" s="198"/>
      <c r="I3" s="19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9.75" customHeight="1">
      <c r="A4" s="12"/>
      <c r="B4" s="199"/>
      <c r="C4" s="199"/>
      <c r="D4" s="199"/>
      <c r="E4" s="199"/>
      <c r="F4" s="199"/>
      <c r="G4" s="199"/>
      <c r="H4" s="199"/>
      <c r="I4" s="13"/>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3.5">
      <c r="A5" s="200" t="s">
        <v>28</v>
      </c>
      <c r="B5" s="201"/>
      <c r="C5" s="201"/>
      <c r="D5" s="201"/>
      <c r="E5" s="201"/>
      <c r="F5" s="201"/>
      <c r="G5" s="201"/>
      <c r="H5" s="201"/>
      <c r="I5" s="202"/>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49.5" customHeight="1">
      <c r="A6" s="294" t="s">
        <v>120</v>
      </c>
      <c r="B6" s="295"/>
      <c r="C6" s="295"/>
      <c r="D6" s="295"/>
      <c r="E6" s="295"/>
      <c r="F6" s="295"/>
      <c r="G6" s="295"/>
      <c r="H6" s="295"/>
      <c r="I6" s="296"/>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9.75" customHeight="1" thickBot="1">
      <c r="A7" s="12"/>
      <c r="B7" s="160"/>
      <c r="C7" s="160"/>
      <c r="D7" s="160"/>
      <c r="E7" s="160"/>
      <c r="F7" s="160"/>
      <c r="G7" s="160"/>
      <c r="H7" s="160"/>
      <c r="I7" s="13"/>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18" customHeight="1">
      <c r="A8" s="38" t="s">
        <v>19</v>
      </c>
      <c r="B8" s="300" t="s">
        <v>183</v>
      </c>
      <c r="C8" s="301"/>
      <c r="D8" s="221" t="s">
        <v>128</v>
      </c>
      <c r="E8" s="222"/>
      <c r="F8" s="302" t="s">
        <v>64</v>
      </c>
      <c r="G8" s="302"/>
      <c r="H8" s="303"/>
      <c r="I8" s="84"/>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18" customHeight="1">
      <c r="A9" s="39" t="s">
        <v>49</v>
      </c>
      <c r="B9" s="304"/>
      <c r="C9" s="305"/>
      <c r="D9" s="223"/>
      <c r="E9" s="224"/>
      <c r="F9" s="85" t="s">
        <v>81</v>
      </c>
      <c r="G9" s="85"/>
      <c r="H9" s="86"/>
      <c r="I9" s="40">
        <f>Taux!A37</f>
        <v>1785</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18" customHeight="1" thickBot="1">
      <c r="A10" s="91" t="s">
        <v>55</v>
      </c>
      <c r="B10" s="306"/>
      <c r="C10" s="307"/>
      <c r="D10" s="225" t="s">
        <v>129</v>
      </c>
      <c r="E10" s="226"/>
      <c r="F10" s="308" t="s">
        <v>77</v>
      </c>
      <c r="G10" s="309"/>
      <c r="H10" s="309"/>
      <c r="I10" s="93"/>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4" customFormat="1" ht="18" customHeight="1" thickBot="1">
      <c r="A11" s="87" t="s">
        <v>48</v>
      </c>
      <c r="B11" s="312"/>
      <c r="C11" s="313"/>
      <c r="D11" s="227">
        <v>350</v>
      </c>
      <c r="E11" s="228"/>
      <c r="F11" s="229" t="s">
        <v>78</v>
      </c>
      <c r="G11" s="229"/>
      <c r="H11" s="230"/>
      <c r="I11" s="92" t="str">
        <f>IF(I10="","-",I9*I10/12)</f>
        <v>-</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4" customFormat="1" ht="9.75" customHeight="1" thickBot="1">
      <c r="A12" s="15"/>
      <c r="B12" s="16"/>
      <c r="C12" s="160"/>
      <c r="D12" s="160"/>
      <c r="E12" s="160"/>
      <c r="F12" s="160"/>
      <c r="G12" s="160"/>
      <c r="H12" s="160"/>
      <c r="I12" s="13"/>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4" customFormat="1" ht="34.5" customHeight="1">
      <c r="A13" s="25" t="s">
        <v>20</v>
      </c>
      <c r="B13" s="26" t="s">
        <v>56</v>
      </c>
      <c r="C13" s="26" t="s">
        <v>57</v>
      </c>
      <c r="D13" s="261" t="s">
        <v>58</v>
      </c>
      <c r="E13" s="262"/>
      <c r="F13" s="273" t="s">
        <v>34</v>
      </c>
      <c r="G13" s="274"/>
      <c r="H13" s="27" t="s">
        <v>33</v>
      </c>
      <c r="I13" s="28" t="s">
        <v>0</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4" customFormat="1" ht="18" customHeight="1">
      <c r="A14" s="88" t="s">
        <v>9</v>
      </c>
      <c r="B14" s="94">
        <f>I8</f>
        <v>0</v>
      </c>
      <c r="C14" s="89"/>
      <c r="D14" s="310">
        <f>IF((B14+(C14*0.25)&lt;F16),(B14+(C14*0.25)),F16)</f>
        <v>0</v>
      </c>
      <c r="E14" s="311"/>
      <c r="F14" s="271">
        <f>D14*(10/12)*Taux!C5</f>
        <v>0</v>
      </c>
      <c r="G14" s="272"/>
      <c r="H14" s="116">
        <f>D14*(2/12)*Taux!C6</f>
        <v>0</v>
      </c>
      <c r="I14" s="117">
        <f>F14+H14</f>
        <v>0</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4" customFormat="1" ht="18" customHeight="1" thickBot="1">
      <c r="A15" s="29" t="s">
        <v>71</v>
      </c>
      <c r="B15" s="297"/>
      <c r="C15" s="298"/>
      <c r="D15" s="298"/>
      <c r="E15" s="298"/>
      <c r="F15" s="298"/>
      <c r="G15" s="298"/>
      <c r="H15" s="298"/>
      <c r="I15" s="299"/>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4" customFormat="1" ht="18" customHeight="1" thickBot="1">
      <c r="A16" s="275" t="s">
        <v>135</v>
      </c>
      <c r="B16" s="276"/>
      <c r="C16" s="276"/>
      <c r="D16" s="276"/>
      <c r="E16" s="277"/>
      <c r="F16" s="278">
        <f>IF(D11="","",IF(D11&lt;=Taux!B10,Taux!C10,(IF(AND(D11&gt;Taux!B10,D11&lt;=Taux!B11),Taux!C11,(IF(AND(D11&gt;Taux!B11,D11&lt;=Taux!B12),Taux!C12,(IF(AND(D11&gt;Taux!B12,D11&lt;=Taux!B13),Taux!C13,Taux!C14))))))))</f>
        <v>3</v>
      </c>
      <c r="G16" s="279"/>
      <c r="H16" s="152"/>
      <c r="I16" s="15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4" customFormat="1" ht="9.75" customHeight="1" thickBot="1">
      <c r="A17" s="11"/>
      <c r="B17" s="11"/>
      <c r="C17" s="11"/>
      <c r="D17" s="11"/>
      <c r="E17" s="11"/>
      <c r="F17" s="11"/>
      <c r="G17" s="11"/>
      <c r="H17" s="11"/>
      <c r="I17" s="1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4" customFormat="1" ht="34.5" customHeight="1">
      <c r="A18" s="62" t="s">
        <v>72</v>
      </c>
      <c r="B18" s="33" t="s">
        <v>99</v>
      </c>
      <c r="C18" s="33" t="s">
        <v>100</v>
      </c>
      <c r="D18" s="261" t="s">
        <v>47</v>
      </c>
      <c r="E18" s="262"/>
      <c r="F18" s="273" t="s">
        <v>31</v>
      </c>
      <c r="G18" s="274"/>
      <c r="H18" s="27" t="s">
        <v>32</v>
      </c>
      <c r="I18" s="28" t="s">
        <v>112</v>
      </c>
      <c r="J18" s="10"/>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4" customFormat="1" ht="18" customHeight="1">
      <c r="A19" s="32" t="s">
        <v>22</v>
      </c>
      <c r="B19" s="42"/>
      <c r="C19" s="43"/>
      <c r="D19" s="231">
        <f>IF($B$26="OUI","-",C19-B19)</f>
        <v>0</v>
      </c>
      <c r="E19" s="232"/>
      <c r="F19" s="233">
        <f>IF(D19="-","-",D19*Taux!$C$18*10/12)</f>
        <v>0</v>
      </c>
      <c r="G19" s="234"/>
      <c r="H19" s="107">
        <f>IF(D19="-","-",D19*Taux!$C$19*2/12)</f>
        <v>0</v>
      </c>
      <c r="I19" s="108">
        <f>IF(D19="-","-",F19+H19)</f>
        <v>0</v>
      </c>
      <c r="J19" s="10"/>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4" customFormat="1" ht="18" customHeight="1">
      <c r="A20" s="32" t="s">
        <v>23</v>
      </c>
      <c r="B20" s="42"/>
      <c r="C20" s="43"/>
      <c r="D20" s="231">
        <f>IF($B$26="OUI","-",C20-B20)</f>
        <v>0</v>
      </c>
      <c r="E20" s="232"/>
      <c r="F20" s="233">
        <f>IF(D20="-","-",D20*Taux!$C$18*10/12)</f>
        <v>0</v>
      </c>
      <c r="G20" s="234"/>
      <c r="H20" s="107">
        <f>IF(D20="-","-",D20*Taux!$C$19*2/12)</f>
        <v>0</v>
      </c>
      <c r="I20" s="108">
        <f>IF(D20="-","-",F20+H20)</f>
        <v>0</v>
      </c>
      <c r="J20" s="10"/>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4" customFormat="1" ht="18" customHeight="1">
      <c r="A21" s="32" t="s">
        <v>24</v>
      </c>
      <c r="B21" s="42"/>
      <c r="C21" s="43"/>
      <c r="D21" s="231">
        <f>IF($B$26="OUI","-",C21-B21)</f>
        <v>0</v>
      </c>
      <c r="E21" s="232"/>
      <c r="F21" s="233">
        <f>IF(D21="-","-",D21*Taux!$C$18*10/12)</f>
        <v>0</v>
      </c>
      <c r="G21" s="234"/>
      <c r="H21" s="107">
        <f>IF(D21="-","-",D21*Taux!$C$19*2/12)</f>
        <v>0</v>
      </c>
      <c r="I21" s="108">
        <f>IF(D21="-","-",F21+H21)</f>
        <v>0</v>
      </c>
      <c r="J21" s="10"/>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4" customFormat="1" ht="18" customHeight="1" thickBot="1">
      <c r="A22" s="265" t="s">
        <v>29</v>
      </c>
      <c r="B22" s="266"/>
      <c r="C22" s="266"/>
      <c r="D22" s="267">
        <f>SUM(D19:E21)</f>
        <v>0</v>
      </c>
      <c r="E22" s="268"/>
      <c r="F22" s="269">
        <f>SUM(F19:G21)</f>
        <v>0</v>
      </c>
      <c r="G22" s="270"/>
      <c r="H22" s="109">
        <f>SUM(H19:H21)</f>
        <v>0</v>
      </c>
      <c r="I22" s="110">
        <f>SUM(I19:I21)</f>
        <v>0</v>
      </c>
      <c r="J22" s="10"/>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4" customFormat="1" ht="9.75" customHeight="1" thickBot="1">
      <c r="A23" s="15"/>
      <c r="B23" s="15"/>
      <c r="C23" s="15"/>
      <c r="D23" s="131"/>
      <c r="E23" s="131"/>
      <c r="F23" s="132"/>
      <c r="G23" s="132"/>
      <c r="H23" s="133"/>
      <c r="I23" s="132"/>
      <c r="J23" s="10"/>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4" customFormat="1" ht="16.5" customHeight="1">
      <c r="A24" s="280" t="s">
        <v>113</v>
      </c>
      <c r="B24" s="288" t="s">
        <v>110</v>
      </c>
      <c r="C24" s="285" t="s">
        <v>116</v>
      </c>
      <c r="D24" s="286"/>
      <c r="E24" s="287"/>
      <c r="F24" s="290" t="s">
        <v>31</v>
      </c>
      <c r="G24" s="291"/>
      <c r="H24" s="235" t="s">
        <v>32</v>
      </c>
      <c r="I24" s="263" t="s">
        <v>111</v>
      </c>
      <c r="J24" s="10"/>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4" customFormat="1" ht="16.5" customHeight="1">
      <c r="A25" s="281"/>
      <c r="B25" s="289"/>
      <c r="C25" s="134" t="s">
        <v>118</v>
      </c>
      <c r="D25" s="136" t="s">
        <v>117</v>
      </c>
      <c r="E25" s="135" t="s">
        <v>119</v>
      </c>
      <c r="F25" s="292"/>
      <c r="G25" s="293"/>
      <c r="H25" s="236"/>
      <c r="I25" s="264"/>
      <c r="J25" s="10"/>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4" customFormat="1" ht="19.5" customHeight="1" thickBot="1">
      <c r="A26" s="282"/>
      <c r="B26" s="137" t="s">
        <v>114</v>
      </c>
      <c r="C26" s="140" t="str">
        <f>IF(B26="OUI",D26+E26,"-")</f>
        <v>-</v>
      </c>
      <c r="D26" s="139" t="str">
        <f>IF(B26="OUI",Taux!C25,"-")</f>
        <v>-</v>
      </c>
      <c r="E26" s="138" t="str">
        <f>IF(B26="OUI",IF(B33&lt;=2,Taux!C22,IF(B33&gt;4,Taux!C24,Taux!C23)),"-")</f>
        <v>-</v>
      </c>
      <c r="F26" s="283" t="str">
        <f>IF(B26="OUI",C26*Taux!$C$18*10/12,"-")</f>
        <v>-</v>
      </c>
      <c r="G26" s="284"/>
      <c r="H26" s="109" t="str">
        <f>IF(B26="OUI",C26*Taux!$C$19*2/12,"-")</f>
        <v>-</v>
      </c>
      <c r="I26" s="110">
        <f>IF(B26="OUI",F26+H26,0)</f>
        <v>0</v>
      </c>
      <c r="J26" s="10"/>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4" customFormat="1" ht="9.75" customHeight="1" thickBot="1">
      <c r="A27" s="12"/>
      <c r="B27" s="12"/>
      <c r="C27" s="13"/>
      <c r="D27" s="13"/>
      <c r="E27" s="17"/>
      <c r="F27" s="17"/>
      <c r="G27" s="18"/>
      <c r="H27" s="17"/>
      <c r="I27" s="19"/>
      <c r="J27" s="10"/>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4" customFormat="1" ht="34.5" customHeight="1">
      <c r="A28" s="244" t="s">
        <v>25</v>
      </c>
      <c r="B28" s="245"/>
      <c r="C28" s="31" t="s">
        <v>7</v>
      </c>
      <c r="D28" s="246" t="s">
        <v>8</v>
      </c>
      <c r="E28" s="247"/>
      <c r="F28" s="248" t="s">
        <v>35</v>
      </c>
      <c r="G28" s="249"/>
      <c r="H28" s="27" t="s">
        <v>36</v>
      </c>
      <c r="I28" s="28" t="s">
        <v>11</v>
      </c>
      <c r="J28" s="10"/>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4" customFormat="1" ht="18" customHeight="1" thickBot="1">
      <c r="A29" s="253" t="s">
        <v>6</v>
      </c>
      <c r="B29" s="254"/>
      <c r="C29" s="111">
        <f>Taux!C20</f>
        <v>8</v>
      </c>
      <c r="D29" s="255">
        <f>Taux!C21</f>
        <v>8.4</v>
      </c>
      <c r="E29" s="256"/>
      <c r="F29" s="255">
        <f>C29*10</f>
        <v>80</v>
      </c>
      <c r="G29" s="256"/>
      <c r="H29" s="111">
        <f>D29*2</f>
        <v>16.8</v>
      </c>
      <c r="I29" s="110">
        <f>F29+H29</f>
        <v>96.8</v>
      </c>
      <c r="J29" s="10"/>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4" customFormat="1" ht="9.75" customHeight="1" thickBot="1">
      <c r="A30" s="12"/>
      <c r="B30" s="12"/>
      <c r="C30" s="13"/>
      <c r="D30" s="13"/>
      <c r="E30" s="17"/>
      <c r="F30" s="17"/>
      <c r="G30" s="18"/>
      <c r="H30" s="17"/>
      <c r="I30" s="19"/>
      <c r="J30" s="10"/>
      <c r="K30" s="6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10" s="1" customFormat="1" ht="16.5" customHeight="1">
      <c r="A31" s="257" t="s">
        <v>21</v>
      </c>
      <c r="B31" s="259" t="s">
        <v>37</v>
      </c>
      <c r="C31" s="259" t="s">
        <v>26</v>
      </c>
      <c r="D31" s="261" t="s">
        <v>39</v>
      </c>
      <c r="E31" s="262"/>
      <c r="F31" s="261" t="s">
        <v>40</v>
      </c>
      <c r="G31" s="262"/>
      <c r="H31" s="250" t="s">
        <v>41</v>
      </c>
      <c r="I31" s="251" t="s">
        <v>10</v>
      </c>
      <c r="J31" s="10"/>
    </row>
    <row r="32" spans="1:10" s="1" customFormat="1" ht="16.5" customHeight="1">
      <c r="A32" s="258"/>
      <c r="B32" s="260"/>
      <c r="C32" s="260"/>
      <c r="D32" s="37" t="s">
        <v>42</v>
      </c>
      <c r="E32" s="37" t="s">
        <v>43</v>
      </c>
      <c r="F32" s="37" t="s">
        <v>42</v>
      </c>
      <c r="G32" s="37" t="s">
        <v>84</v>
      </c>
      <c r="H32" s="210"/>
      <c r="I32" s="252"/>
      <c r="J32" s="10"/>
    </row>
    <row r="33" spans="1:10" s="1" customFormat="1" ht="18" customHeight="1" thickBot="1">
      <c r="A33" s="34" t="s">
        <v>9</v>
      </c>
      <c r="B33" s="41"/>
      <c r="C33" s="30">
        <f>IF(B33&lt;=2,Taux!C30,IF(B33&gt;4,Taux!C32,Taux!C31))</f>
        <v>70</v>
      </c>
      <c r="D33" s="41"/>
      <c r="E33" s="30">
        <f>D33*Taux!C34</f>
        <v>0</v>
      </c>
      <c r="F33" s="41"/>
      <c r="G33" s="30">
        <f>F33*Taux!C33</f>
        <v>0</v>
      </c>
      <c r="H33" s="161">
        <f>C33+E33+G33</f>
        <v>70</v>
      </c>
      <c r="I33" s="112">
        <f>(((H33*Taux!C28)*10/12)+((H33*Taux!C29)*2/12))</f>
        <v>245.11666666666667</v>
      </c>
      <c r="J33" s="10"/>
    </row>
    <row r="34" spans="1:9" s="1" customFormat="1" ht="9.75" customHeight="1" thickBot="1">
      <c r="A34" s="20"/>
      <c r="B34" s="20"/>
      <c r="C34" s="20"/>
      <c r="D34" s="20"/>
      <c r="E34" s="20"/>
      <c r="F34" s="20"/>
      <c r="G34" s="21"/>
      <c r="H34" s="22"/>
      <c r="I34" s="22"/>
    </row>
    <row r="35" spans="1:9" s="1" customFormat="1" ht="18" customHeight="1" thickBot="1">
      <c r="A35" s="103" t="s">
        <v>59</v>
      </c>
      <c r="B35" s="104"/>
      <c r="C35" s="20"/>
      <c r="D35" s="237" t="s">
        <v>80</v>
      </c>
      <c r="E35" s="238"/>
      <c r="F35" s="238"/>
      <c r="G35" s="238"/>
      <c r="H35" s="238"/>
      <c r="I35" s="113">
        <f>I14+I22+I26+I29+I33</f>
        <v>341.9166666666667</v>
      </c>
    </row>
    <row r="36" spans="1:9" s="1" customFormat="1" ht="18" customHeight="1" thickBot="1">
      <c r="A36" s="103" t="s">
        <v>123</v>
      </c>
      <c r="B36" s="104"/>
      <c r="C36" s="20"/>
      <c r="D36" s="239" t="s">
        <v>121</v>
      </c>
      <c r="E36" s="240"/>
      <c r="F36" s="240"/>
      <c r="G36" s="240"/>
      <c r="H36" s="240"/>
      <c r="I36" s="114" t="str">
        <f>IF(I10="","-",(((I14+I29+I33+(IF(B26="OUI",I26,0)))*I10/12)+I22))</f>
        <v>-</v>
      </c>
    </row>
    <row r="37" spans="1:9" s="1" customFormat="1" ht="9.75" customHeight="1" thickBot="1">
      <c r="A37" s="20"/>
      <c r="B37" s="20"/>
      <c r="C37" s="20"/>
      <c r="D37" s="20"/>
      <c r="E37" s="20"/>
      <c r="F37" s="20"/>
      <c r="G37" s="21"/>
      <c r="H37" s="22"/>
      <c r="I37" s="22"/>
    </row>
    <row r="38" spans="1:9" s="1" customFormat="1" ht="19.5" customHeight="1" thickBot="1">
      <c r="A38" s="20"/>
      <c r="B38" s="241" t="s">
        <v>45</v>
      </c>
      <c r="C38" s="242"/>
      <c r="D38" s="242"/>
      <c r="E38" s="242"/>
      <c r="F38" s="242"/>
      <c r="G38" s="242"/>
      <c r="H38" s="243"/>
      <c r="I38" s="115">
        <f>IF(I10="",IF(I35&lt;I9,0,I35-I9),IF(I36&lt;I11,0,I36-I11))</f>
        <v>0</v>
      </c>
    </row>
    <row r="39" spans="1:9" s="1" customFormat="1" ht="9.75" customHeight="1" thickBot="1">
      <c r="A39" s="20"/>
      <c r="B39" s="20"/>
      <c r="C39" s="20"/>
      <c r="D39" s="20"/>
      <c r="E39" s="23"/>
      <c r="F39" s="23"/>
      <c r="G39" s="23"/>
      <c r="H39" s="23"/>
      <c r="I39" s="24"/>
    </row>
    <row r="40" spans="1:9" s="1" customFormat="1" ht="19.5" customHeight="1" thickBot="1">
      <c r="A40" s="20"/>
      <c r="B40" s="211" t="s">
        <v>136</v>
      </c>
      <c r="C40" s="212"/>
      <c r="D40" s="212"/>
      <c r="E40" s="212"/>
      <c r="F40" s="212"/>
      <c r="G40" s="212"/>
      <c r="H40" s="213"/>
      <c r="I40" s="154">
        <f>IF(I10="",-I14,-I14*I10/12)</f>
        <v>0</v>
      </c>
    </row>
    <row r="41" spans="1:9" s="1" customFormat="1" ht="39.75" customHeight="1" thickBot="1">
      <c r="A41" s="20"/>
      <c r="B41" s="217" t="s">
        <v>138</v>
      </c>
      <c r="C41" s="218"/>
      <c r="D41" s="219" t="s">
        <v>147</v>
      </c>
      <c r="E41" s="219"/>
      <c r="F41" s="219"/>
      <c r="G41" s="219"/>
      <c r="H41" s="219"/>
      <c r="I41" s="220"/>
    </row>
    <row r="42" spans="1:9" s="1" customFormat="1" ht="9.75" customHeight="1" thickBot="1">
      <c r="A42" s="20"/>
      <c r="B42" s="20"/>
      <c r="C42" s="20"/>
      <c r="D42" s="20"/>
      <c r="E42" s="23"/>
      <c r="F42" s="23"/>
      <c r="G42" s="23"/>
      <c r="H42" s="23"/>
      <c r="I42" s="24"/>
    </row>
    <row r="43" spans="1:9" s="1" customFormat="1" ht="19.5" customHeight="1" thickBot="1">
      <c r="A43" s="20"/>
      <c r="B43" s="49"/>
      <c r="C43" s="49"/>
      <c r="D43" s="49"/>
      <c r="E43" s="49"/>
      <c r="F43" s="214" t="s">
        <v>137</v>
      </c>
      <c r="G43" s="215"/>
      <c r="H43" s="216"/>
      <c r="I43" s="155">
        <f>IF(-I40&gt;I38,0,I38+I40)</f>
        <v>0</v>
      </c>
    </row>
    <row r="44" spans="1:9" s="1" customFormat="1" ht="9.75" customHeight="1">
      <c r="A44" s="20"/>
      <c r="B44" s="20"/>
      <c r="C44" s="20"/>
      <c r="D44" s="20"/>
      <c r="E44" s="23"/>
      <c r="F44" s="23"/>
      <c r="G44" s="23"/>
      <c r="H44" s="23"/>
      <c r="I44" s="24"/>
    </row>
    <row r="45" spans="1:9" s="1" customFormat="1" ht="18" customHeight="1">
      <c r="A45" s="20" t="s">
        <v>142</v>
      </c>
      <c r="B45" s="20"/>
      <c r="C45" s="35" t="str">
        <f>IF(I43=0,"-",[1]!ConvNumberLetter(I43,1,0))</f>
        <v>-</v>
      </c>
      <c r="D45" s="35"/>
      <c r="E45" s="23"/>
      <c r="F45" s="23"/>
      <c r="G45" s="23"/>
      <c r="H45" s="23"/>
      <c r="I45" s="24"/>
    </row>
    <row r="46" spans="1:9" s="1" customFormat="1" ht="4.5" customHeight="1">
      <c r="A46" s="35"/>
      <c r="B46" s="35"/>
      <c r="C46" s="35"/>
      <c r="D46" s="35"/>
      <c r="E46" s="35"/>
      <c r="F46" s="35"/>
      <c r="G46" s="35"/>
      <c r="H46" s="35"/>
      <c r="I46" s="35"/>
    </row>
    <row r="47" spans="1:9" s="1" customFormat="1" ht="19.5" customHeight="1">
      <c r="A47" s="11"/>
      <c r="B47" s="11"/>
      <c r="C47" s="11"/>
      <c r="D47" s="11"/>
      <c r="E47" s="11"/>
      <c r="F47" s="11"/>
      <c r="G47" s="11" t="s">
        <v>69</v>
      </c>
      <c r="H47" s="22"/>
      <c r="I47" s="22"/>
    </row>
    <row r="48" spans="1:9" s="1" customFormat="1" ht="4.5" customHeight="1">
      <c r="A48" s="11"/>
      <c r="B48" s="11"/>
      <c r="C48" s="11"/>
      <c r="D48" s="11"/>
      <c r="E48" s="11"/>
      <c r="F48" s="11"/>
      <c r="G48" s="11"/>
      <c r="H48" s="22"/>
      <c r="I48" s="22"/>
    </row>
    <row r="49" spans="1:9" s="1" customFormat="1" ht="19.5" customHeight="1">
      <c r="A49" s="11"/>
      <c r="B49" s="11"/>
      <c r="C49" s="11"/>
      <c r="D49" s="11"/>
      <c r="E49" s="11"/>
      <c r="F49" s="11"/>
      <c r="G49" s="11" t="s">
        <v>46</v>
      </c>
      <c r="H49" s="22"/>
      <c r="I49" s="22"/>
    </row>
    <row r="50" spans="1:9" s="1" customFormat="1" ht="19.5" customHeight="1">
      <c r="A50" s="20"/>
      <c r="B50" s="20"/>
      <c r="C50" s="20"/>
      <c r="D50" s="20"/>
      <c r="E50" s="20"/>
      <c r="F50" s="20"/>
      <c r="G50" s="11"/>
      <c r="H50" s="22"/>
      <c r="I50" s="22"/>
    </row>
    <row r="51" ht="19.5" customHeight="1">
      <c r="G51" s="11" t="s">
        <v>148</v>
      </c>
    </row>
    <row r="52" ht="9.75" customHeight="1"/>
    <row r="53" ht="12.75" customHeight="1">
      <c r="A53" s="63" t="s">
        <v>79</v>
      </c>
    </row>
    <row r="54" ht="12.75" customHeight="1">
      <c r="A54" s="63" t="s">
        <v>73</v>
      </c>
    </row>
    <row r="55" ht="12.75" customHeight="1">
      <c r="A55" s="63" t="s">
        <v>74</v>
      </c>
    </row>
    <row r="56" ht="12.75" customHeight="1">
      <c r="A56" s="63" t="s">
        <v>130</v>
      </c>
    </row>
    <row r="57" ht="12.75" customHeight="1">
      <c r="A57" s="63" t="s">
        <v>75</v>
      </c>
    </row>
    <row r="58" ht="12.75" customHeight="1">
      <c r="A58" s="63" t="s">
        <v>76</v>
      </c>
    </row>
    <row r="59" ht="12.75" customHeight="1">
      <c r="A59" s="63" t="s">
        <v>122</v>
      </c>
    </row>
  </sheetData>
  <sheetProtection/>
  <mergeCells count="61">
    <mergeCell ref="A6:I6"/>
    <mergeCell ref="A1:I1"/>
    <mergeCell ref="A2:I2"/>
    <mergeCell ref="A3:I3"/>
    <mergeCell ref="B4:H4"/>
    <mergeCell ref="A5:I5"/>
    <mergeCell ref="D14:E14"/>
    <mergeCell ref="F14:G14"/>
    <mergeCell ref="B8:C8"/>
    <mergeCell ref="D8:E9"/>
    <mergeCell ref="F8:H8"/>
    <mergeCell ref="B9:C9"/>
    <mergeCell ref="B10:C10"/>
    <mergeCell ref="D10:E10"/>
    <mergeCell ref="F10:H10"/>
    <mergeCell ref="B11:C11"/>
    <mergeCell ref="D11:E11"/>
    <mergeCell ref="F11:H11"/>
    <mergeCell ref="D13:E13"/>
    <mergeCell ref="F13:G13"/>
    <mergeCell ref="A22:C22"/>
    <mergeCell ref="D22:E22"/>
    <mergeCell ref="F22:G22"/>
    <mergeCell ref="B15:I15"/>
    <mergeCell ref="A16:E16"/>
    <mergeCell ref="F16:G16"/>
    <mergeCell ref="D18:E18"/>
    <mergeCell ref="F18:G18"/>
    <mergeCell ref="D19:E19"/>
    <mergeCell ref="F19:G19"/>
    <mergeCell ref="I24:I25"/>
    <mergeCell ref="F26:G26"/>
    <mergeCell ref="D20:E20"/>
    <mergeCell ref="F20:G20"/>
    <mergeCell ref="D21:E21"/>
    <mergeCell ref="F21:G21"/>
    <mergeCell ref="A24:A26"/>
    <mergeCell ref="B24:B25"/>
    <mergeCell ref="C24:E24"/>
    <mergeCell ref="F24:G25"/>
    <mergeCell ref="H24:H25"/>
    <mergeCell ref="A28:B28"/>
    <mergeCell ref="D28:E28"/>
    <mergeCell ref="F28:G28"/>
    <mergeCell ref="A29:B29"/>
    <mergeCell ref="D29:E29"/>
    <mergeCell ref="F29:G29"/>
    <mergeCell ref="A31:A32"/>
    <mergeCell ref="B31:B32"/>
    <mergeCell ref="C31:C32"/>
    <mergeCell ref="D31:E31"/>
    <mergeCell ref="F31:G31"/>
    <mergeCell ref="F43:H43"/>
    <mergeCell ref="I31:I32"/>
    <mergeCell ref="D35:H35"/>
    <mergeCell ref="D36:H36"/>
    <mergeCell ref="B38:H38"/>
    <mergeCell ref="B40:H40"/>
    <mergeCell ref="B41:C41"/>
    <mergeCell ref="D41:I41"/>
    <mergeCell ref="H31:H32"/>
  </mergeCells>
  <printOptions horizontalCentered="1"/>
  <pageMargins left="0.1968503937007874" right="0.1968503937007874" top="0.11811023622047245" bottom="0.11811023622047245" header="0" footer="0"/>
  <pageSetup fitToHeight="1" fitToWidth="1" horizontalDpi="600" verticalDpi="600" orientation="portrait" paperSize="9" scale="81"/>
</worksheet>
</file>

<file path=xl/worksheets/sheet13.xml><?xml version="1.0" encoding="utf-8"?>
<worksheet xmlns="http://schemas.openxmlformats.org/spreadsheetml/2006/main" xmlns:r="http://schemas.openxmlformats.org/officeDocument/2006/relationships">
  <sheetPr>
    <pageSetUpPr fitToPage="1"/>
  </sheetPr>
  <dimension ref="A1:IV59"/>
  <sheetViews>
    <sheetView zoomScalePageLayoutView="0" workbookViewId="0" topLeftCell="A1">
      <selection activeCell="B9" sqref="B9:C9"/>
    </sheetView>
  </sheetViews>
  <sheetFormatPr defaultColWidth="11.00390625" defaultRowHeight="14.25"/>
  <cols>
    <col min="1" max="1" width="18.625" style="11" customWidth="1"/>
    <col min="2" max="3" width="12.625" style="11" customWidth="1"/>
    <col min="4" max="7" width="6.625" style="11" customWidth="1"/>
    <col min="8" max="8" width="12.625" style="11" customWidth="1"/>
    <col min="9" max="9" width="13.625" style="11" customWidth="1"/>
    <col min="10" max="10" width="11.625" style="1" customWidth="1"/>
    <col min="11" max="16384" width="10.625" style="1" customWidth="1"/>
  </cols>
  <sheetData>
    <row r="1" spans="1:9" ht="18">
      <c r="A1" s="196" t="s">
        <v>27</v>
      </c>
      <c r="B1" s="196"/>
      <c r="C1" s="196"/>
      <c r="D1" s="196"/>
      <c r="E1" s="196"/>
      <c r="F1" s="196"/>
      <c r="G1" s="196"/>
      <c r="H1" s="196"/>
      <c r="I1" s="196"/>
    </row>
    <row r="2" spans="1:9" ht="18">
      <c r="A2" s="196">
        <v>2017</v>
      </c>
      <c r="B2" s="196"/>
      <c r="C2" s="196"/>
      <c r="D2" s="196"/>
      <c r="E2" s="196"/>
      <c r="F2" s="196"/>
      <c r="G2" s="196"/>
      <c r="H2" s="196"/>
      <c r="I2" s="196"/>
    </row>
    <row r="3" spans="1:256" s="4" customFormat="1" ht="24.75" customHeight="1">
      <c r="A3" s="197" t="s">
        <v>44</v>
      </c>
      <c r="B3" s="198"/>
      <c r="C3" s="198"/>
      <c r="D3" s="198"/>
      <c r="E3" s="198"/>
      <c r="F3" s="198"/>
      <c r="G3" s="198"/>
      <c r="H3" s="198"/>
      <c r="I3" s="19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9.75" customHeight="1">
      <c r="A4" s="12"/>
      <c r="B4" s="199"/>
      <c r="C4" s="199"/>
      <c r="D4" s="199"/>
      <c r="E4" s="199"/>
      <c r="F4" s="199"/>
      <c r="G4" s="199"/>
      <c r="H4" s="199"/>
      <c r="I4" s="13"/>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3.5">
      <c r="A5" s="200" t="s">
        <v>28</v>
      </c>
      <c r="B5" s="201"/>
      <c r="C5" s="201"/>
      <c r="D5" s="201"/>
      <c r="E5" s="201"/>
      <c r="F5" s="201"/>
      <c r="G5" s="201"/>
      <c r="H5" s="201"/>
      <c r="I5" s="202"/>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49.5" customHeight="1">
      <c r="A6" s="294" t="s">
        <v>120</v>
      </c>
      <c r="B6" s="295"/>
      <c r="C6" s="295"/>
      <c r="D6" s="295"/>
      <c r="E6" s="295"/>
      <c r="F6" s="295"/>
      <c r="G6" s="295"/>
      <c r="H6" s="295"/>
      <c r="I6" s="296"/>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9.75" customHeight="1" thickBot="1">
      <c r="A7" s="12"/>
      <c r="B7" s="160"/>
      <c r="C7" s="160"/>
      <c r="D7" s="160"/>
      <c r="E7" s="160"/>
      <c r="F7" s="160"/>
      <c r="G7" s="160"/>
      <c r="H7" s="160"/>
      <c r="I7" s="13"/>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18" customHeight="1">
      <c r="A8" s="38" t="s">
        <v>19</v>
      </c>
      <c r="B8" s="300" t="s">
        <v>183</v>
      </c>
      <c r="C8" s="301"/>
      <c r="D8" s="221" t="s">
        <v>128</v>
      </c>
      <c r="E8" s="222"/>
      <c r="F8" s="302" t="s">
        <v>64</v>
      </c>
      <c r="G8" s="302"/>
      <c r="H8" s="303"/>
      <c r="I8" s="84"/>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18" customHeight="1">
      <c r="A9" s="39" t="s">
        <v>49</v>
      </c>
      <c r="B9" s="304"/>
      <c r="C9" s="305"/>
      <c r="D9" s="223"/>
      <c r="E9" s="224"/>
      <c r="F9" s="85" t="s">
        <v>81</v>
      </c>
      <c r="G9" s="85"/>
      <c r="H9" s="86"/>
      <c r="I9" s="40">
        <f>Taux!A37</f>
        <v>1785</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18" customHeight="1" thickBot="1">
      <c r="A10" s="91" t="s">
        <v>55</v>
      </c>
      <c r="B10" s="306"/>
      <c r="C10" s="307"/>
      <c r="D10" s="225" t="s">
        <v>129</v>
      </c>
      <c r="E10" s="226"/>
      <c r="F10" s="308" t="s">
        <v>77</v>
      </c>
      <c r="G10" s="309"/>
      <c r="H10" s="309"/>
      <c r="I10" s="93"/>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4" customFormat="1" ht="18" customHeight="1" thickBot="1">
      <c r="A11" s="87" t="s">
        <v>48</v>
      </c>
      <c r="B11" s="312"/>
      <c r="C11" s="313"/>
      <c r="D11" s="227">
        <v>350</v>
      </c>
      <c r="E11" s="228"/>
      <c r="F11" s="229" t="s">
        <v>78</v>
      </c>
      <c r="G11" s="229"/>
      <c r="H11" s="230"/>
      <c r="I11" s="92" t="str">
        <f>IF(I10="","-",I9*I10/12)</f>
        <v>-</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4" customFormat="1" ht="9.75" customHeight="1" thickBot="1">
      <c r="A12" s="15"/>
      <c r="B12" s="16"/>
      <c r="C12" s="160"/>
      <c r="D12" s="160"/>
      <c r="E12" s="160"/>
      <c r="F12" s="160"/>
      <c r="G12" s="160"/>
      <c r="H12" s="160"/>
      <c r="I12" s="13"/>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4" customFormat="1" ht="34.5" customHeight="1">
      <c r="A13" s="25" t="s">
        <v>20</v>
      </c>
      <c r="B13" s="26" t="s">
        <v>56</v>
      </c>
      <c r="C13" s="26" t="s">
        <v>57</v>
      </c>
      <c r="D13" s="261" t="s">
        <v>58</v>
      </c>
      <c r="E13" s="262"/>
      <c r="F13" s="273" t="s">
        <v>34</v>
      </c>
      <c r="G13" s="274"/>
      <c r="H13" s="27" t="s">
        <v>33</v>
      </c>
      <c r="I13" s="28" t="s">
        <v>0</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4" customFormat="1" ht="18" customHeight="1">
      <c r="A14" s="88" t="s">
        <v>9</v>
      </c>
      <c r="B14" s="94">
        <f>I8</f>
        <v>0</v>
      </c>
      <c r="C14" s="89"/>
      <c r="D14" s="310">
        <f>IF((B14+(C14*0.25)&lt;F16),(B14+(C14*0.25)),F16)</f>
        <v>0</v>
      </c>
      <c r="E14" s="311"/>
      <c r="F14" s="271">
        <f>D14*(10/12)*Taux!C5</f>
        <v>0</v>
      </c>
      <c r="G14" s="272"/>
      <c r="H14" s="116">
        <f>D14*(2/12)*Taux!C6</f>
        <v>0</v>
      </c>
      <c r="I14" s="117">
        <f>F14+H14</f>
        <v>0</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4" customFormat="1" ht="18" customHeight="1" thickBot="1">
      <c r="A15" s="29" t="s">
        <v>71</v>
      </c>
      <c r="B15" s="297"/>
      <c r="C15" s="298"/>
      <c r="D15" s="298"/>
      <c r="E15" s="298"/>
      <c r="F15" s="298"/>
      <c r="G15" s="298"/>
      <c r="H15" s="298"/>
      <c r="I15" s="299"/>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4" customFormat="1" ht="18" customHeight="1" thickBot="1">
      <c r="A16" s="275" t="s">
        <v>135</v>
      </c>
      <c r="B16" s="276"/>
      <c r="C16" s="276"/>
      <c r="D16" s="276"/>
      <c r="E16" s="277"/>
      <c r="F16" s="278">
        <f>IF(D11="","",IF(D11&lt;=Taux!B10,Taux!C10,(IF(AND(D11&gt;Taux!B10,D11&lt;=Taux!B11),Taux!C11,(IF(AND(D11&gt;Taux!B11,D11&lt;=Taux!B12),Taux!C12,(IF(AND(D11&gt;Taux!B12,D11&lt;=Taux!B13),Taux!C13,Taux!C14))))))))</f>
        <v>3</v>
      </c>
      <c r="G16" s="279"/>
      <c r="H16" s="152"/>
      <c r="I16" s="15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4" customFormat="1" ht="9.75" customHeight="1" thickBot="1">
      <c r="A17" s="11"/>
      <c r="B17" s="11"/>
      <c r="C17" s="11"/>
      <c r="D17" s="11"/>
      <c r="E17" s="11"/>
      <c r="F17" s="11"/>
      <c r="G17" s="11"/>
      <c r="H17" s="11"/>
      <c r="I17" s="1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4" customFormat="1" ht="34.5" customHeight="1">
      <c r="A18" s="62" t="s">
        <v>72</v>
      </c>
      <c r="B18" s="33" t="s">
        <v>99</v>
      </c>
      <c r="C18" s="33" t="s">
        <v>100</v>
      </c>
      <c r="D18" s="261" t="s">
        <v>47</v>
      </c>
      <c r="E18" s="262"/>
      <c r="F18" s="273" t="s">
        <v>31</v>
      </c>
      <c r="G18" s="274"/>
      <c r="H18" s="27" t="s">
        <v>32</v>
      </c>
      <c r="I18" s="28" t="s">
        <v>112</v>
      </c>
      <c r="J18" s="10"/>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4" customFormat="1" ht="18" customHeight="1">
      <c r="A19" s="32" t="s">
        <v>22</v>
      </c>
      <c r="B19" s="42"/>
      <c r="C19" s="43"/>
      <c r="D19" s="231">
        <f>IF($B$26="OUI","-",C19-B19)</f>
        <v>0</v>
      </c>
      <c r="E19" s="232"/>
      <c r="F19" s="233">
        <f>IF(D19="-","-",D19*Taux!$C$18*10/12)</f>
        <v>0</v>
      </c>
      <c r="G19" s="234"/>
      <c r="H19" s="107">
        <f>IF(D19="-","-",D19*Taux!$C$19*2/12)</f>
        <v>0</v>
      </c>
      <c r="I19" s="108">
        <f>IF(D19="-","-",F19+H19)</f>
        <v>0</v>
      </c>
      <c r="J19" s="10"/>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4" customFormat="1" ht="18" customHeight="1">
      <c r="A20" s="32" t="s">
        <v>23</v>
      </c>
      <c r="B20" s="42"/>
      <c r="C20" s="43"/>
      <c r="D20" s="231">
        <f>IF($B$26="OUI","-",C20-B20)</f>
        <v>0</v>
      </c>
      <c r="E20" s="232"/>
      <c r="F20" s="233">
        <f>IF(D20="-","-",D20*Taux!$C$18*10/12)</f>
        <v>0</v>
      </c>
      <c r="G20" s="234"/>
      <c r="H20" s="107">
        <f>IF(D20="-","-",D20*Taux!$C$19*2/12)</f>
        <v>0</v>
      </c>
      <c r="I20" s="108">
        <f>IF(D20="-","-",F20+H20)</f>
        <v>0</v>
      </c>
      <c r="J20" s="10"/>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4" customFormat="1" ht="18" customHeight="1">
      <c r="A21" s="32" t="s">
        <v>24</v>
      </c>
      <c r="B21" s="42"/>
      <c r="C21" s="43"/>
      <c r="D21" s="231">
        <f>IF($B$26="OUI","-",C21-B21)</f>
        <v>0</v>
      </c>
      <c r="E21" s="232"/>
      <c r="F21" s="233">
        <f>IF(D21="-","-",D21*Taux!$C$18*10/12)</f>
        <v>0</v>
      </c>
      <c r="G21" s="234"/>
      <c r="H21" s="107">
        <f>IF(D21="-","-",D21*Taux!$C$19*2/12)</f>
        <v>0</v>
      </c>
      <c r="I21" s="108">
        <f>IF(D21="-","-",F21+H21)</f>
        <v>0</v>
      </c>
      <c r="J21" s="10"/>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4" customFormat="1" ht="18" customHeight="1" thickBot="1">
      <c r="A22" s="265" t="s">
        <v>29</v>
      </c>
      <c r="B22" s="266"/>
      <c r="C22" s="266"/>
      <c r="D22" s="267">
        <f>SUM(D19:E21)</f>
        <v>0</v>
      </c>
      <c r="E22" s="268"/>
      <c r="F22" s="269">
        <f>SUM(F19:G21)</f>
        <v>0</v>
      </c>
      <c r="G22" s="270"/>
      <c r="H22" s="109">
        <f>SUM(H19:H21)</f>
        <v>0</v>
      </c>
      <c r="I22" s="110">
        <f>SUM(I19:I21)</f>
        <v>0</v>
      </c>
      <c r="J22" s="10"/>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4" customFormat="1" ht="9.75" customHeight="1" thickBot="1">
      <c r="A23" s="15"/>
      <c r="B23" s="15"/>
      <c r="C23" s="15"/>
      <c r="D23" s="131"/>
      <c r="E23" s="131"/>
      <c r="F23" s="132"/>
      <c r="G23" s="132"/>
      <c r="H23" s="133"/>
      <c r="I23" s="132"/>
      <c r="J23" s="10"/>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4" customFormat="1" ht="16.5" customHeight="1">
      <c r="A24" s="280" t="s">
        <v>113</v>
      </c>
      <c r="B24" s="288" t="s">
        <v>110</v>
      </c>
      <c r="C24" s="285" t="s">
        <v>116</v>
      </c>
      <c r="D24" s="286"/>
      <c r="E24" s="287"/>
      <c r="F24" s="290" t="s">
        <v>31</v>
      </c>
      <c r="G24" s="291"/>
      <c r="H24" s="235" t="s">
        <v>32</v>
      </c>
      <c r="I24" s="263" t="s">
        <v>111</v>
      </c>
      <c r="J24" s="10"/>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4" customFormat="1" ht="16.5" customHeight="1">
      <c r="A25" s="281"/>
      <c r="B25" s="289"/>
      <c r="C25" s="134" t="s">
        <v>118</v>
      </c>
      <c r="D25" s="136" t="s">
        <v>117</v>
      </c>
      <c r="E25" s="135" t="s">
        <v>119</v>
      </c>
      <c r="F25" s="292"/>
      <c r="G25" s="293"/>
      <c r="H25" s="236"/>
      <c r="I25" s="264"/>
      <c r="J25" s="10"/>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4" customFormat="1" ht="19.5" customHeight="1" thickBot="1">
      <c r="A26" s="282"/>
      <c r="B26" s="137" t="s">
        <v>114</v>
      </c>
      <c r="C26" s="140" t="str">
        <f>IF(B26="OUI",D26+E26,"-")</f>
        <v>-</v>
      </c>
      <c r="D26" s="139" t="str">
        <f>IF(B26="OUI",Taux!C25,"-")</f>
        <v>-</v>
      </c>
      <c r="E26" s="138" t="str">
        <f>IF(B26="OUI",IF(B33&lt;=2,Taux!C22,IF(B33&gt;4,Taux!C24,Taux!C23)),"-")</f>
        <v>-</v>
      </c>
      <c r="F26" s="283" t="str">
        <f>IF(B26="OUI",C26*Taux!$C$18*10/12,"-")</f>
        <v>-</v>
      </c>
      <c r="G26" s="284"/>
      <c r="H26" s="109" t="str">
        <f>IF(B26="OUI",C26*Taux!$C$19*2/12,"-")</f>
        <v>-</v>
      </c>
      <c r="I26" s="110">
        <f>IF(B26="OUI",F26+H26,0)</f>
        <v>0</v>
      </c>
      <c r="J26" s="10"/>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4" customFormat="1" ht="9.75" customHeight="1" thickBot="1">
      <c r="A27" s="12"/>
      <c r="B27" s="12"/>
      <c r="C27" s="13"/>
      <c r="D27" s="13"/>
      <c r="E27" s="17"/>
      <c r="F27" s="17"/>
      <c r="G27" s="18"/>
      <c r="H27" s="17"/>
      <c r="I27" s="19"/>
      <c r="J27" s="10"/>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4" customFormat="1" ht="34.5" customHeight="1">
      <c r="A28" s="244" t="s">
        <v>25</v>
      </c>
      <c r="B28" s="245"/>
      <c r="C28" s="31" t="s">
        <v>7</v>
      </c>
      <c r="D28" s="246" t="s">
        <v>8</v>
      </c>
      <c r="E28" s="247"/>
      <c r="F28" s="248" t="s">
        <v>35</v>
      </c>
      <c r="G28" s="249"/>
      <c r="H28" s="27" t="s">
        <v>36</v>
      </c>
      <c r="I28" s="28" t="s">
        <v>11</v>
      </c>
      <c r="J28" s="10"/>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4" customFormat="1" ht="18" customHeight="1" thickBot="1">
      <c r="A29" s="253" t="s">
        <v>6</v>
      </c>
      <c r="B29" s="254"/>
      <c r="C29" s="111">
        <f>Taux!C20</f>
        <v>8</v>
      </c>
      <c r="D29" s="255">
        <f>Taux!C21</f>
        <v>8.4</v>
      </c>
      <c r="E29" s="256"/>
      <c r="F29" s="255">
        <f>C29*10</f>
        <v>80</v>
      </c>
      <c r="G29" s="256"/>
      <c r="H29" s="111">
        <f>D29*2</f>
        <v>16.8</v>
      </c>
      <c r="I29" s="110">
        <f>F29+H29</f>
        <v>96.8</v>
      </c>
      <c r="J29" s="10"/>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4" customFormat="1" ht="9.75" customHeight="1" thickBot="1">
      <c r="A30" s="12"/>
      <c r="B30" s="12"/>
      <c r="C30" s="13"/>
      <c r="D30" s="13"/>
      <c r="E30" s="17"/>
      <c r="F30" s="17"/>
      <c r="G30" s="18"/>
      <c r="H30" s="17"/>
      <c r="I30" s="19"/>
      <c r="J30" s="10"/>
      <c r="K30" s="6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10" s="1" customFormat="1" ht="16.5" customHeight="1">
      <c r="A31" s="257" t="s">
        <v>21</v>
      </c>
      <c r="B31" s="259" t="s">
        <v>37</v>
      </c>
      <c r="C31" s="259" t="s">
        <v>26</v>
      </c>
      <c r="D31" s="261" t="s">
        <v>39</v>
      </c>
      <c r="E31" s="262"/>
      <c r="F31" s="261" t="s">
        <v>40</v>
      </c>
      <c r="G31" s="262"/>
      <c r="H31" s="250" t="s">
        <v>41</v>
      </c>
      <c r="I31" s="251" t="s">
        <v>10</v>
      </c>
      <c r="J31" s="10"/>
    </row>
    <row r="32" spans="1:10" s="1" customFormat="1" ht="16.5" customHeight="1">
      <c r="A32" s="258"/>
      <c r="B32" s="260"/>
      <c r="C32" s="260"/>
      <c r="D32" s="37" t="s">
        <v>42</v>
      </c>
      <c r="E32" s="37" t="s">
        <v>43</v>
      </c>
      <c r="F32" s="37" t="s">
        <v>42</v>
      </c>
      <c r="G32" s="37" t="s">
        <v>84</v>
      </c>
      <c r="H32" s="210"/>
      <c r="I32" s="252"/>
      <c r="J32" s="10"/>
    </row>
    <row r="33" spans="1:10" s="1" customFormat="1" ht="18" customHeight="1" thickBot="1">
      <c r="A33" s="34" t="s">
        <v>9</v>
      </c>
      <c r="B33" s="41"/>
      <c r="C33" s="30">
        <f>IF(B33&lt;=2,Taux!C30,IF(B33&gt;4,Taux!C32,Taux!C31))</f>
        <v>70</v>
      </c>
      <c r="D33" s="41"/>
      <c r="E33" s="30">
        <f>D33*Taux!C34</f>
        <v>0</v>
      </c>
      <c r="F33" s="41"/>
      <c r="G33" s="30">
        <f>F33*Taux!C33</f>
        <v>0</v>
      </c>
      <c r="H33" s="161">
        <f>C33+E33+G33</f>
        <v>70</v>
      </c>
      <c r="I33" s="112">
        <f>(((H33*Taux!C28)*10/12)+((H33*Taux!C29)*2/12))</f>
        <v>245.11666666666667</v>
      </c>
      <c r="J33" s="10"/>
    </row>
    <row r="34" spans="1:9" s="1" customFormat="1" ht="9.75" customHeight="1" thickBot="1">
      <c r="A34" s="20"/>
      <c r="B34" s="20"/>
      <c r="C34" s="20"/>
      <c r="D34" s="20"/>
      <c r="E34" s="20"/>
      <c r="F34" s="20"/>
      <c r="G34" s="21"/>
      <c r="H34" s="22"/>
      <c r="I34" s="22"/>
    </row>
    <row r="35" spans="1:9" s="1" customFormat="1" ht="18" customHeight="1" thickBot="1">
      <c r="A35" s="103" t="s">
        <v>59</v>
      </c>
      <c r="B35" s="104"/>
      <c r="C35" s="20"/>
      <c r="D35" s="237" t="s">
        <v>80</v>
      </c>
      <c r="E35" s="238"/>
      <c r="F35" s="238"/>
      <c r="G35" s="238"/>
      <c r="H35" s="238"/>
      <c r="I35" s="113">
        <f>I14+I22+I26+I29+I33</f>
        <v>341.9166666666667</v>
      </c>
    </row>
    <row r="36" spans="1:9" s="1" customFormat="1" ht="18" customHeight="1" thickBot="1">
      <c r="A36" s="103" t="s">
        <v>123</v>
      </c>
      <c r="B36" s="104"/>
      <c r="C36" s="20"/>
      <c r="D36" s="239" t="s">
        <v>121</v>
      </c>
      <c r="E36" s="240"/>
      <c r="F36" s="240"/>
      <c r="G36" s="240"/>
      <c r="H36" s="240"/>
      <c r="I36" s="114" t="str">
        <f>IF(I10="","-",(((I14+I29+I33+(IF(B26="OUI",I26,0)))*I10/12)+I22))</f>
        <v>-</v>
      </c>
    </row>
    <row r="37" spans="1:9" s="1" customFormat="1" ht="9.75" customHeight="1" thickBot="1">
      <c r="A37" s="20"/>
      <c r="B37" s="20"/>
      <c r="C37" s="20"/>
      <c r="D37" s="20"/>
      <c r="E37" s="20"/>
      <c r="F37" s="20"/>
      <c r="G37" s="21"/>
      <c r="H37" s="22"/>
      <c r="I37" s="22"/>
    </row>
    <row r="38" spans="1:9" s="1" customFormat="1" ht="19.5" customHeight="1" thickBot="1">
      <c r="A38" s="20"/>
      <c r="B38" s="241" t="s">
        <v>45</v>
      </c>
      <c r="C38" s="242"/>
      <c r="D38" s="242"/>
      <c r="E38" s="242"/>
      <c r="F38" s="242"/>
      <c r="G38" s="242"/>
      <c r="H38" s="243"/>
      <c r="I38" s="115">
        <f>IF(I10="",IF(I35&lt;I9,0,I35-I9),IF(I36&lt;I11,0,I36-I11))</f>
        <v>0</v>
      </c>
    </row>
    <row r="39" spans="1:9" s="1" customFormat="1" ht="9.75" customHeight="1" thickBot="1">
      <c r="A39" s="20"/>
      <c r="B39" s="20"/>
      <c r="C39" s="20"/>
      <c r="D39" s="20"/>
      <c r="E39" s="23"/>
      <c r="F39" s="23"/>
      <c r="G39" s="23"/>
      <c r="H39" s="23"/>
      <c r="I39" s="24"/>
    </row>
    <row r="40" spans="1:9" s="1" customFormat="1" ht="19.5" customHeight="1" thickBot="1">
      <c r="A40" s="20"/>
      <c r="B40" s="211" t="s">
        <v>136</v>
      </c>
      <c r="C40" s="212"/>
      <c r="D40" s="212"/>
      <c r="E40" s="212"/>
      <c r="F40" s="212"/>
      <c r="G40" s="212"/>
      <c r="H40" s="213"/>
      <c r="I40" s="154">
        <f>IF(I10="",-I14,-I14*I10/12)</f>
        <v>0</v>
      </c>
    </row>
    <row r="41" spans="1:9" s="1" customFormat="1" ht="39.75" customHeight="1" thickBot="1">
      <c r="A41" s="20"/>
      <c r="B41" s="217" t="s">
        <v>138</v>
      </c>
      <c r="C41" s="218"/>
      <c r="D41" s="219" t="s">
        <v>147</v>
      </c>
      <c r="E41" s="219"/>
      <c r="F41" s="219"/>
      <c r="G41" s="219"/>
      <c r="H41" s="219"/>
      <c r="I41" s="220"/>
    </row>
    <row r="42" spans="1:9" s="1" customFormat="1" ht="9.75" customHeight="1" thickBot="1">
      <c r="A42" s="20"/>
      <c r="B42" s="20"/>
      <c r="C42" s="20"/>
      <c r="D42" s="20"/>
      <c r="E42" s="23"/>
      <c r="F42" s="23"/>
      <c r="G42" s="23"/>
      <c r="H42" s="23"/>
      <c r="I42" s="24"/>
    </row>
    <row r="43" spans="1:9" s="1" customFormat="1" ht="19.5" customHeight="1" thickBot="1">
      <c r="A43" s="20"/>
      <c r="B43" s="49"/>
      <c r="C43" s="49"/>
      <c r="D43" s="49"/>
      <c r="E43" s="49"/>
      <c r="F43" s="214" t="s">
        <v>137</v>
      </c>
      <c r="G43" s="215"/>
      <c r="H43" s="216"/>
      <c r="I43" s="155">
        <f>IF(-I40&gt;I38,0,I38+I40)</f>
        <v>0</v>
      </c>
    </row>
    <row r="44" spans="1:9" s="1" customFormat="1" ht="9.75" customHeight="1">
      <c r="A44" s="20"/>
      <c r="B44" s="20"/>
      <c r="C44" s="20"/>
      <c r="D44" s="20"/>
      <c r="E44" s="23"/>
      <c r="F44" s="23"/>
      <c r="G44" s="23"/>
      <c r="H44" s="23"/>
      <c r="I44" s="24"/>
    </row>
    <row r="45" spans="1:9" s="1" customFormat="1" ht="18" customHeight="1">
      <c r="A45" s="20" t="s">
        <v>142</v>
      </c>
      <c r="B45" s="20"/>
      <c r="C45" s="35" t="str">
        <f>IF(I43=0,"-",[1]!ConvNumberLetter(I43,1,0))</f>
        <v>-</v>
      </c>
      <c r="D45" s="35"/>
      <c r="E45" s="23"/>
      <c r="F45" s="23"/>
      <c r="G45" s="23"/>
      <c r="H45" s="23"/>
      <c r="I45" s="24"/>
    </row>
    <row r="46" spans="1:9" s="1" customFormat="1" ht="4.5" customHeight="1">
      <c r="A46" s="35"/>
      <c r="B46" s="35"/>
      <c r="C46" s="35"/>
      <c r="D46" s="35"/>
      <c r="E46" s="35"/>
      <c r="F46" s="35"/>
      <c r="G46" s="35"/>
      <c r="H46" s="35"/>
      <c r="I46" s="35"/>
    </row>
    <row r="47" spans="1:9" s="1" customFormat="1" ht="19.5" customHeight="1">
      <c r="A47" s="11"/>
      <c r="B47" s="11"/>
      <c r="C47" s="11"/>
      <c r="D47" s="11"/>
      <c r="E47" s="11"/>
      <c r="F47" s="11"/>
      <c r="G47" s="11" t="s">
        <v>69</v>
      </c>
      <c r="H47" s="22"/>
      <c r="I47" s="22"/>
    </row>
    <row r="48" spans="1:9" s="1" customFormat="1" ht="4.5" customHeight="1">
      <c r="A48" s="11"/>
      <c r="B48" s="11"/>
      <c r="C48" s="11"/>
      <c r="D48" s="11"/>
      <c r="E48" s="11"/>
      <c r="F48" s="11"/>
      <c r="G48" s="11"/>
      <c r="H48" s="22"/>
      <c r="I48" s="22"/>
    </row>
    <row r="49" spans="1:9" s="1" customFormat="1" ht="19.5" customHeight="1">
      <c r="A49" s="11"/>
      <c r="B49" s="11"/>
      <c r="C49" s="11"/>
      <c r="D49" s="11"/>
      <c r="E49" s="11"/>
      <c r="F49" s="11"/>
      <c r="G49" s="11" t="s">
        <v>46</v>
      </c>
      <c r="H49" s="22"/>
      <c r="I49" s="22"/>
    </row>
    <row r="50" spans="1:9" s="1" customFormat="1" ht="19.5" customHeight="1">
      <c r="A50" s="20"/>
      <c r="B50" s="20"/>
      <c r="C50" s="20"/>
      <c r="D50" s="20"/>
      <c r="E50" s="20"/>
      <c r="F50" s="20"/>
      <c r="G50" s="11"/>
      <c r="H50" s="22"/>
      <c r="I50" s="22"/>
    </row>
    <row r="51" ht="19.5" customHeight="1">
      <c r="G51" s="11" t="s">
        <v>148</v>
      </c>
    </row>
    <row r="52" ht="9.75" customHeight="1"/>
    <row r="53" ht="12.75" customHeight="1">
      <c r="A53" s="63" t="s">
        <v>79</v>
      </c>
    </row>
    <row r="54" ht="12.75" customHeight="1">
      <c r="A54" s="63" t="s">
        <v>73</v>
      </c>
    </row>
    <row r="55" ht="12.75" customHeight="1">
      <c r="A55" s="63" t="s">
        <v>74</v>
      </c>
    </row>
    <row r="56" ht="12.75" customHeight="1">
      <c r="A56" s="63" t="s">
        <v>130</v>
      </c>
    </row>
    <row r="57" ht="12.75" customHeight="1">
      <c r="A57" s="63" t="s">
        <v>75</v>
      </c>
    </row>
    <row r="58" ht="12.75" customHeight="1">
      <c r="A58" s="63" t="s">
        <v>76</v>
      </c>
    </row>
    <row r="59" ht="12.75" customHeight="1">
      <c r="A59" s="63" t="s">
        <v>122</v>
      </c>
    </row>
  </sheetData>
  <sheetProtection/>
  <mergeCells count="61">
    <mergeCell ref="A6:I6"/>
    <mergeCell ref="A1:I1"/>
    <mergeCell ref="A2:I2"/>
    <mergeCell ref="A3:I3"/>
    <mergeCell ref="B4:H4"/>
    <mergeCell ref="A5:I5"/>
    <mergeCell ref="D14:E14"/>
    <mergeCell ref="F14:G14"/>
    <mergeCell ref="B8:C8"/>
    <mergeCell ref="D8:E9"/>
    <mergeCell ref="F8:H8"/>
    <mergeCell ref="B9:C9"/>
    <mergeCell ref="B10:C10"/>
    <mergeCell ref="D10:E10"/>
    <mergeCell ref="F10:H10"/>
    <mergeCell ref="B11:C11"/>
    <mergeCell ref="D11:E11"/>
    <mergeCell ref="F11:H11"/>
    <mergeCell ref="D13:E13"/>
    <mergeCell ref="F13:G13"/>
    <mergeCell ref="A22:C22"/>
    <mergeCell ref="D22:E22"/>
    <mergeCell ref="F22:G22"/>
    <mergeCell ref="B15:I15"/>
    <mergeCell ref="A16:E16"/>
    <mergeCell ref="F16:G16"/>
    <mergeCell ref="D18:E18"/>
    <mergeCell ref="F18:G18"/>
    <mergeCell ref="D19:E19"/>
    <mergeCell ref="F19:G19"/>
    <mergeCell ref="I24:I25"/>
    <mergeCell ref="F26:G26"/>
    <mergeCell ref="D20:E20"/>
    <mergeCell ref="F20:G20"/>
    <mergeCell ref="D21:E21"/>
    <mergeCell ref="F21:G21"/>
    <mergeCell ref="A24:A26"/>
    <mergeCell ref="B24:B25"/>
    <mergeCell ref="C24:E24"/>
    <mergeCell ref="F24:G25"/>
    <mergeCell ref="H24:H25"/>
    <mergeCell ref="A28:B28"/>
    <mergeCell ref="D28:E28"/>
    <mergeCell ref="F28:G28"/>
    <mergeCell ref="A29:B29"/>
    <mergeCell ref="D29:E29"/>
    <mergeCell ref="F29:G29"/>
    <mergeCell ref="A31:A32"/>
    <mergeCell ref="B31:B32"/>
    <mergeCell ref="C31:C32"/>
    <mergeCell ref="D31:E31"/>
    <mergeCell ref="F31:G31"/>
    <mergeCell ref="F43:H43"/>
    <mergeCell ref="I31:I32"/>
    <mergeCell ref="D35:H35"/>
    <mergeCell ref="D36:H36"/>
    <mergeCell ref="B38:H38"/>
    <mergeCell ref="B40:H40"/>
    <mergeCell ref="B41:C41"/>
    <mergeCell ref="D41:I41"/>
    <mergeCell ref="H31:H32"/>
  </mergeCells>
  <printOptions horizontalCentered="1"/>
  <pageMargins left="0.1968503937007874" right="0.1968503937007874" top="0.11811023622047245" bottom="0.11811023622047245" header="0" footer="0"/>
  <pageSetup fitToHeight="1" fitToWidth="1" horizontalDpi="600" verticalDpi="600" orientation="portrait" paperSize="9" scale="81"/>
</worksheet>
</file>

<file path=xl/worksheets/sheet14.xml><?xml version="1.0" encoding="utf-8"?>
<worksheet xmlns="http://schemas.openxmlformats.org/spreadsheetml/2006/main" xmlns:r="http://schemas.openxmlformats.org/officeDocument/2006/relationships">
  <sheetPr>
    <pageSetUpPr fitToPage="1"/>
  </sheetPr>
  <dimension ref="A1:IV59"/>
  <sheetViews>
    <sheetView zoomScalePageLayoutView="0" workbookViewId="0" topLeftCell="A1">
      <selection activeCell="B9" sqref="B9:C9"/>
    </sheetView>
  </sheetViews>
  <sheetFormatPr defaultColWidth="11.00390625" defaultRowHeight="14.25"/>
  <cols>
    <col min="1" max="1" width="18.625" style="11" customWidth="1"/>
    <col min="2" max="3" width="12.625" style="11" customWidth="1"/>
    <col min="4" max="7" width="6.625" style="11" customWidth="1"/>
    <col min="8" max="8" width="12.625" style="11" customWidth="1"/>
    <col min="9" max="9" width="13.625" style="11" customWidth="1"/>
    <col min="10" max="10" width="11.625" style="1" customWidth="1"/>
    <col min="11" max="16384" width="10.625" style="1" customWidth="1"/>
  </cols>
  <sheetData>
    <row r="1" spans="1:9" ht="18">
      <c r="A1" s="196" t="s">
        <v>27</v>
      </c>
      <c r="B1" s="196"/>
      <c r="C1" s="196"/>
      <c r="D1" s="196"/>
      <c r="E1" s="196"/>
      <c r="F1" s="196"/>
      <c r="G1" s="196"/>
      <c r="H1" s="196"/>
      <c r="I1" s="196"/>
    </row>
    <row r="2" spans="1:9" ht="18">
      <c r="A2" s="196">
        <v>2017</v>
      </c>
      <c r="B2" s="196"/>
      <c r="C2" s="196"/>
      <c r="D2" s="196"/>
      <c r="E2" s="196"/>
      <c r="F2" s="196"/>
      <c r="G2" s="196"/>
      <c r="H2" s="196"/>
      <c r="I2" s="196"/>
    </row>
    <row r="3" spans="1:256" s="4" customFormat="1" ht="24.75" customHeight="1">
      <c r="A3" s="197" t="s">
        <v>44</v>
      </c>
      <c r="B3" s="198"/>
      <c r="C3" s="198"/>
      <c r="D3" s="198"/>
      <c r="E3" s="198"/>
      <c r="F3" s="198"/>
      <c r="G3" s="198"/>
      <c r="H3" s="198"/>
      <c r="I3" s="19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9.75" customHeight="1">
      <c r="A4" s="12"/>
      <c r="B4" s="199"/>
      <c r="C4" s="199"/>
      <c r="D4" s="199"/>
      <c r="E4" s="199"/>
      <c r="F4" s="199"/>
      <c r="G4" s="199"/>
      <c r="H4" s="199"/>
      <c r="I4" s="13"/>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3.5">
      <c r="A5" s="200" t="s">
        <v>28</v>
      </c>
      <c r="B5" s="201"/>
      <c r="C5" s="201"/>
      <c r="D5" s="201"/>
      <c r="E5" s="201"/>
      <c r="F5" s="201"/>
      <c r="G5" s="201"/>
      <c r="H5" s="201"/>
      <c r="I5" s="202"/>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49.5" customHeight="1">
      <c r="A6" s="294" t="s">
        <v>120</v>
      </c>
      <c r="B6" s="295"/>
      <c r="C6" s="295"/>
      <c r="D6" s="295"/>
      <c r="E6" s="295"/>
      <c r="F6" s="295"/>
      <c r="G6" s="295"/>
      <c r="H6" s="295"/>
      <c r="I6" s="296"/>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9.75" customHeight="1" thickBot="1">
      <c r="A7" s="12"/>
      <c r="B7" s="160"/>
      <c r="C7" s="160"/>
      <c r="D7" s="160"/>
      <c r="E7" s="160"/>
      <c r="F7" s="160"/>
      <c r="G7" s="160"/>
      <c r="H7" s="160"/>
      <c r="I7" s="13"/>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18" customHeight="1">
      <c r="A8" s="38" t="s">
        <v>19</v>
      </c>
      <c r="B8" s="300" t="s">
        <v>183</v>
      </c>
      <c r="C8" s="301"/>
      <c r="D8" s="221" t="s">
        <v>128</v>
      </c>
      <c r="E8" s="222"/>
      <c r="F8" s="302" t="s">
        <v>64</v>
      </c>
      <c r="G8" s="302"/>
      <c r="H8" s="303"/>
      <c r="I8" s="84"/>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18" customHeight="1">
      <c r="A9" s="39" t="s">
        <v>49</v>
      </c>
      <c r="B9" s="304"/>
      <c r="C9" s="305"/>
      <c r="D9" s="223"/>
      <c r="E9" s="224"/>
      <c r="F9" s="85" t="s">
        <v>81</v>
      </c>
      <c r="G9" s="85"/>
      <c r="H9" s="86"/>
      <c r="I9" s="40">
        <f>Taux!A37</f>
        <v>1785</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18" customHeight="1" thickBot="1">
      <c r="A10" s="91" t="s">
        <v>55</v>
      </c>
      <c r="B10" s="306"/>
      <c r="C10" s="307"/>
      <c r="D10" s="225" t="s">
        <v>129</v>
      </c>
      <c r="E10" s="226"/>
      <c r="F10" s="308" t="s">
        <v>77</v>
      </c>
      <c r="G10" s="309"/>
      <c r="H10" s="309"/>
      <c r="I10" s="93"/>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4" customFormat="1" ht="18" customHeight="1" thickBot="1">
      <c r="A11" s="87" t="s">
        <v>48</v>
      </c>
      <c r="B11" s="312"/>
      <c r="C11" s="313"/>
      <c r="D11" s="227">
        <v>350</v>
      </c>
      <c r="E11" s="228"/>
      <c r="F11" s="229" t="s">
        <v>78</v>
      </c>
      <c r="G11" s="229"/>
      <c r="H11" s="230"/>
      <c r="I11" s="92" t="str">
        <f>IF(I10="","-",I9*I10/12)</f>
        <v>-</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4" customFormat="1" ht="9.75" customHeight="1" thickBot="1">
      <c r="A12" s="15"/>
      <c r="B12" s="16"/>
      <c r="C12" s="160"/>
      <c r="D12" s="160"/>
      <c r="E12" s="160"/>
      <c r="F12" s="160"/>
      <c r="G12" s="160"/>
      <c r="H12" s="160"/>
      <c r="I12" s="13"/>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4" customFormat="1" ht="34.5" customHeight="1">
      <c r="A13" s="25" t="s">
        <v>20</v>
      </c>
      <c r="B13" s="26" t="s">
        <v>56</v>
      </c>
      <c r="C13" s="26" t="s">
        <v>57</v>
      </c>
      <c r="D13" s="261" t="s">
        <v>58</v>
      </c>
      <c r="E13" s="262"/>
      <c r="F13" s="273" t="s">
        <v>34</v>
      </c>
      <c r="G13" s="274"/>
      <c r="H13" s="27" t="s">
        <v>33</v>
      </c>
      <c r="I13" s="28" t="s">
        <v>0</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4" customFormat="1" ht="18" customHeight="1">
      <c r="A14" s="88" t="s">
        <v>9</v>
      </c>
      <c r="B14" s="94">
        <f>I8</f>
        <v>0</v>
      </c>
      <c r="C14" s="89"/>
      <c r="D14" s="310">
        <f>IF((B14+(C14*0.25)&lt;F16),(B14+(C14*0.25)),F16)</f>
        <v>0</v>
      </c>
      <c r="E14" s="311"/>
      <c r="F14" s="271">
        <f>D14*(10/12)*Taux!C5</f>
        <v>0</v>
      </c>
      <c r="G14" s="272"/>
      <c r="H14" s="116">
        <f>D14*(2/12)*Taux!C6</f>
        <v>0</v>
      </c>
      <c r="I14" s="117">
        <f>F14+H14</f>
        <v>0</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4" customFormat="1" ht="18" customHeight="1" thickBot="1">
      <c r="A15" s="29" t="s">
        <v>71</v>
      </c>
      <c r="B15" s="297"/>
      <c r="C15" s="298"/>
      <c r="D15" s="298"/>
      <c r="E15" s="298"/>
      <c r="F15" s="298"/>
      <c r="G15" s="298"/>
      <c r="H15" s="298"/>
      <c r="I15" s="299"/>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4" customFormat="1" ht="18" customHeight="1" thickBot="1">
      <c r="A16" s="275" t="s">
        <v>135</v>
      </c>
      <c r="B16" s="276"/>
      <c r="C16" s="276"/>
      <c r="D16" s="276"/>
      <c r="E16" s="277"/>
      <c r="F16" s="278">
        <f>IF(D11="","",IF(D11&lt;=Taux!B10,Taux!C10,(IF(AND(D11&gt;Taux!B10,D11&lt;=Taux!B11),Taux!C11,(IF(AND(D11&gt;Taux!B11,D11&lt;=Taux!B12),Taux!C12,(IF(AND(D11&gt;Taux!B12,D11&lt;=Taux!B13),Taux!C13,Taux!C14))))))))</f>
        <v>3</v>
      </c>
      <c r="G16" s="279"/>
      <c r="H16" s="152"/>
      <c r="I16" s="15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4" customFormat="1" ht="9.75" customHeight="1" thickBot="1">
      <c r="A17" s="11"/>
      <c r="B17" s="11"/>
      <c r="C17" s="11"/>
      <c r="D17" s="11"/>
      <c r="E17" s="11"/>
      <c r="F17" s="11"/>
      <c r="G17" s="11"/>
      <c r="H17" s="11"/>
      <c r="I17" s="1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4" customFormat="1" ht="34.5" customHeight="1">
      <c r="A18" s="62" t="s">
        <v>72</v>
      </c>
      <c r="B18" s="33" t="s">
        <v>99</v>
      </c>
      <c r="C18" s="33" t="s">
        <v>100</v>
      </c>
      <c r="D18" s="261" t="s">
        <v>47</v>
      </c>
      <c r="E18" s="262"/>
      <c r="F18" s="273" t="s">
        <v>31</v>
      </c>
      <c r="G18" s="274"/>
      <c r="H18" s="27" t="s">
        <v>32</v>
      </c>
      <c r="I18" s="28" t="s">
        <v>112</v>
      </c>
      <c r="J18" s="10"/>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4" customFormat="1" ht="18" customHeight="1">
      <c r="A19" s="32" t="s">
        <v>22</v>
      </c>
      <c r="B19" s="42"/>
      <c r="C19" s="43"/>
      <c r="D19" s="231">
        <f>IF($B$26="OUI","-",C19-B19)</f>
        <v>0</v>
      </c>
      <c r="E19" s="232"/>
      <c r="F19" s="233">
        <f>IF(D19="-","-",D19*Taux!$C$18*10/12)</f>
        <v>0</v>
      </c>
      <c r="G19" s="234"/>
      <c r="H19" s="107">
        <f>IF(D19="-","-",D19*Taux!$C$19*2/12)</f>
        <v>0</v>
      </c>
      <c r="I19" s="108">
        <f>IF(D19="-","-",F19+H19)</f>
        <v>0</v>
      </c>
      <c r="J19" s="10"/>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4" customFormat="1" ht="18" customHeight="1">
      <c r="A20" s="32" t="s">
        <v>23</v>
      </c>
      <c r="B20" s="42"/>
      <c r="C20" s="43"/>
      <c r="D20" s="231">
        <f>IF($B$26="OUI","-",C20-B20)</f>
        <v>0</v>
      </c>
      <c r="E20" s="232"/>
      <c r="F20" s="233">
        <f>IF(D20="-","-",D20*Taux!$C$18*10/12)</f>
        <v>0</v>
      </c>
      <c r="G20" s="234"/>
      <c r="H20" s="107">
        <f>IF(D20="-","-",D20*Taux!$C$19*2/12)</f>
        <v>0</v>
      </c>
      <c r="I20" s="108">
        <f>IF(D20="-","-",F20+H20)</f>
        <v>0</v>
      </c>
      <c r="J20" s="10"/>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4" customFormat="1" ht="18" customHeight="1">
      <c r="A21" s="32" t="s">
        <v>24</v>
      </c>
      <c r="B21" s="42"/>
      <c r="C21" s="43"/>
      <c r="D21" s="231">
        <f>IF($B$26="OUI","-",C21-B21)</f>
        <v>0</v>
      </c>
      <c r="E21" s="232"/>
      <c r="F21" s="233">
        <f>IF(D21="-","-",D21*Taux!$C$18*10/12)</f>
        <v>0</v>
      </c>
      <c r="G21" s="234"/>
      <c r="H21" s="107">
        <f>IF(D21="-","-",D21*Taux!$C$19*2/12)</f>
        <v>0</v>
      </c>
      <c r="I21" s="108">
        <f>IF(D21="-","-",F21+H21)</f>
        <v>0</v>
      </c>
      <c r="J21" s="10"/>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4" customFormat="1" ht="18" customHeight="1" thickBot="1">
      <c r="A22" s="265" t="s">
        <v>29</v>
      </c>
      <c r="B22" s="266"/>
      <c r="C22" s="266"/>
      <c r="D22" s="267">
        <f>SUM(D19:E21)</f>
        <v>0</v>
      </c>
      <c r="E22" s="268"/>
      <c r="F22" s="269">
        <f>SUM(F19:G21)</f>
        <v>0</v>
      </c>
      <c r="G22" s="270"/>
      <c r="H22" s="109">
        <f>SUM(H19:H21)</f>
        <v>0</v>
      </c>
      <c r="I22" s="110">
        <f>SUM(I19:I21)</f>
        <v>0</v>
      </c>
      <c r="J22" s="10"/>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4" customFormat="1" ht="9.75" customHeight="1" thickBot="1">
      <c r="A23" s="15"/>
      <c r="B23" s="15"/>
      <c r="C23" s="15"/>
      <c r="D23" s="131"/>
      <c r="E23" s="131"/>
      <c r="F23" s="132"/>
      <c r="G23" s="132"/>
      <c r="H23" s="133"/>
      <c r="I23" s="132"/>
      <c r="J23" s="10"/>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4" customFormat="1" ht="16.5" customHeight="1">
      <c r="A24" s="280" t="s">
        <v>113</v>
      </c>
      <c r="B24" s="288" t="s">
        <v>110</v>
      </c>
      <c r="C24" s="285" t="s">
        <v>116</v>
      </c>
      <c r="D24" s="286"/>
      <c r="E24" s="287"/>
      <c r="F24" s="290" t="s">
        <v>31</v>
      </c>
      <c r="G24" s="291"/>
      <c r="H24" s="235" t="s">
        <v>32</v>
      </c>
      <c r="I24" s="263" t="s">
        <v>111</v>
      </c>
      <c r="J24" s="10"/>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4" customFormat="1" ht="16.5" customHeight="1">
      <c r="A25" s="281"/>
      <c r="B25" s="289"/>
      <c r="C25" s="134" t="s">
        <v>118</v>
      </c>
      <c r="D25" s="136" t="s">
        <v>117</v>
      </c>
      <c r="E25" s="135" t="s">
        <v>119</v>
      </c>
      <c r="F25" s="292"/>
      <c r="G25" s="293"/>
      <c r="H25" s="236"/>
      <c r="I25" s="264"/>
      <c r="J25" s="10"/>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4" customFormat="1" ht="19.5" customHeight="1" thickBot="1">
      <c r="A26" s="282"/>
      <c r="B26" s="137" t="s">
        <v>114</v>
      </c>
      <c r="C26" s="140" t="str">
        <f>IF(B26="OUI",D26+E26,"-")</f>
        <v>-</v>
      </c>
      <c r="D26" s="139" t="str">
        <f>IF(B26="OUI",Taux!C25,"-")</f>
        <v>-</v>
      </c>
      <c r="E26" s="138" t="str">
        <f>IF(B26="OUI",IF(B33&lt;=2,Taux!C22,IF(B33&gt;4,Taux!C24,Taux!C23)),"-")</f>
        <v>-</v>
      </c>
      <c r="F26" s="283" t="str">
        <f>IF(B26="OUI",C26*Taux!$C$18*10/12,"-")</f>
        <v>-</v>
      </c>
      <c r="G26" s="284"/>
      <c r="H26" s="109" t="str">
        <f>IF(B26="OUI",C26*Taux!$C$19*2/12,"-")</f>
        <v>-</v>
      </c>
      <c r="I26" s="110">
        <f>IF(B26="OUI",F26+H26,0)</f>
        <v>0</v>
      </c>
      <c r="J26" s="10"/>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4" customFormat="1" ht="9.75" customHeight="1" thickBot="1">
      <c r="A27" s="12"/>
      <c r="B27" s="12"/>
      <c r="C27" s="13"/>
      <c r="D27" s="13"/>
      <c r="E27" s="17"/>
      <c r="F27" s="17"/>
      <c r="G27" s="18"/>
      <c r="H27" s="17"/>
      <c r="I27" s="19"/>
      <c r="J27" s="10"/>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4" customFormat="1" ht="34.5" customHeight="1">
      <c r="A28" s="244" t="s">
        <v>25</v>
      </c>
      <c r="B28" s="245"/>
      <c r="C28" s="31" t="s">
        <v>7</v>
      </c>
      <c r="D28" s="246" t="s">
        <v>8</v>
      </c>
      <c r="E28" s="247"/>
      <c r="F28" s="248" t="s">
        <v>35</v>
      </c>
      <c r="G28" s="249"/>
      <c r="H28" s="27" t="s">
        <v>36</v>
      </c>
      <c r="I28" s="28" t="s">
        <v>11</v>
      </c>
      <c r="J28" s="10"/>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4" customFormat="1" ht="18" customHeight="1" thickBot="1">
      <c r="A29" s="253" t="s">
        <v>6</v>
      </c>
      <c r="B29" s="254"/>
      <c r="C29" s="111">
        <f>Taux!C20</f>
        <v>8</v>
      </c>
      <c r="D29" s="255">
        <f>Taux!C21</f>
        <v>8.4</v>
      </c>
      <c r="E29" s="256"/>
      <c r="F29" s="255">
        <f>C29*10</f>
        <v>80</v>
      </c>
      <c r="G29" s="256"/>
      <c r="H29" s="111">
        <f>D29*2</f>
        <v>16.8</v>
      </c>
      <c r="I29" s="110">
        <f>F29+H29</f>
        <v>96.8</v>
      </c>
      <c r="J29" s="10"/>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4" customFormat="1" ht="9.75" customHeight="1" thickBot="1">
      <c r="A30" s="12"/>
      <c r="B30" s="12"/>
      <c r="C30" s="13"/>
      <c r="D30" s="13"/>
      <c r="E30" s="17"/>
      <c r="F30" s="17"/>
      <c r="G30" s="18"/>
      <c r="H30" s="17"/>
      <c r="I30" s="19"/>
      <c r="J30" s="10"/>
      <c r="K30" s="6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10" s="1" customFormat="1" ht="16.5" customHeight="1">
      <c r="A31" s="257" t="s">
        <v>21</v>
      </c>
      <c r="B31" s="259" t="s">
        <v>37</v>
      </c>
      <c r="C31" s="259" t="s">
        <v>26</v>
      </c>
      <c r="D31" s="261" t="s">
        <v>39</v>
      </c>
      <c r="E31" s="262"/>
      <c r="F31" s="261" t="s">
        <v>40</v>
      </c>
      <c r="G31" s="262"/>
      <c r="H31" s="250" t="s">
        <v>41</v>
      </c>
      <c r="I31" s="251" t="s">
        <v>10</v>
      </c>
      <c r="J31" s="10"/>
    </row>
    <row r="32" spans="1:10" s="1" customFormat="1" ht="16.5" customHeight="1">
      <c r="A32" s="258"/>
      <c r="B32" s="260"/>
      <c r="C32" s="260"/>
      <c r="D32" s="37" t="s">
        <v>42</v>
      </c>
      <c r="E32" s="37" t="s">
        <v>43</v>
      </c>
      <c r="F32" s="37" t="s">
        <v>42</v>
      </c>
      <c r="G32" s="37" t="s">
        <v>84</v>
      </c>
      <c r="H32" s="210"/>
      <c r="I32" s="252"/>
      <c r="J32" s="10"/>
    </row>
    <row r="33" spans="1:10" s="1" customFormat="1" ht="18" customHeight="1" thickBot="1">
      <c r="A33" s="34" t="s">
        <v>9</v>
      </c>
      <c r="B33" s="41"/>
      <c r="C33" s="30">
        <f>IF(B33&lt;=2,Taux!C30,IF(B33&gt;4,Taux!C32,Taux!C31))</f>
        <v>70</v>
      </c>
      <c r="D33" s="41"/>
      <c r="E33" s="30">
        <f>D33*Taux!C34</f>
        <v>0</v>
      </c>
      <c r="F33" s="41"/>
      <c r="G33" s="30">
        <f>F33*Taux!C33</f>
        <v>0</v>
      </c>
      <c r="H33" s="161">
        <f>C33+E33+G33</f>
        <v>70</v>
      </c>
      <c r="I33" s="112">
        <f>(((H33*Taux!C28)*10/12)+((H33*Taux!C29)*2/12))</f>
        <v>245.11666666666667</v>
      </c>
      <c r="J33" s="10"/>
    </row>
    <row r="34" spans="1:9" s="1" customFormat="1" ht="9.75" customHeight="1" thickBot="1">
      <c r="A34" s="20"/>
      <c r="B34" s="20"/>
      <c r="C34" s="20"/>
      <c r="D34" s="20"/>
      <c r="E34" s="20"/>
      <c r="F34" s="20"/>
      <c r="G34" s="21"/>
      <c r="H34" s="22"/>
      <c r="I34" s="22"/>
    </row>
    <row r="35" spans="1:9" s="1" customFormat="1" ht="18" customHeight="1" thickBot="1">
      <c r="A35" s="103" t="s">
        <v>59</v>
      </c>
      <c r="B35" s="104"/>
      <c r="C35" s="20"/>
      <c r="D35" s="237" t="s">
        <v>80</v>
      </c>
      <c r="E35" s="238"/>
      <c r="F35" s="238"/>
      <c r="G35" s="238"/>
      <c r="H35" s="238"/>
      <c r="I35" s="113">
        <f>I14+I22+I26+I29+I33</f>
        <v>341.9166666666667</v>
      </c>
    </row>
    <row r="36" spans="1:9" s="1" customFormat="1" ht="18" customHeight="1" thickBot="1">
      <c r="A36" s="103" t="s">
        <v>123</v>
      </c>
      <c r="B36" s="104"/>
      <c r="C36" s="20"/>
      <c r="D36" s="239" t="s">
        <v>121</v>
      </c>
      <c r="E36" s="240"/>
      <c r="F36" s="240"/>
      <c r="G36" s="240"/>
      <c r="H36" s="240"/>
      <c r="I36" s="114" t="str">
        <f>IF(I10="","-",(((I14+I29+I33+(IF(B26="OUI",I26,0)))*I10/12)+I22))</f>
        <v>-</v>
      </c>
    </row>
    <row r="37" spans="1:9" s="1" customFormat="1" ht="9.75" customHeight="1" thickBot="1">
      <c r="A37" s="20"/>
      <c r="B37" s="20"/>
      <c r="C37" s="20"/>
      <c r="D37" s="20"/>
      <c r="E37" s="20"/>
      <c r="F37" s="20"/>
      <c r="G37" s="21"/>
      <c r="H37" s="22"/>
      <c r="I37" s="22"/>
    </row>
    <row r="38" spans="1:9" s="1" customFormat="1" ht="19.5" customHeight="1" thickBot="1">
      <c r="A38" s="20"/>
      <c r="B38" s="241" t="s">
        <v>45</v>
      </c>
      <c r="C38" s="242"/>
      <c r="D38" s="242"/>
      <c r="E38" s="242"/>
      <c r="F38" s="242"/>
      <c r="G38" s="242"/>
      <c r="H38" s="243"/>
      <c r="I38" s="115">
        <f>IF(I10="",IF(I35&lt;I9,0,I35-I9),IF(I36&lt;I11,0,I36-I11))</f>
        <v>0</v>
      </c>
    </row>
    <row r="39" spans="1:9" s="1" customFormat="1" ht="9.75" customHeight="1" thickBot="1">
      <c r="A39" s="20"/>
      <c r="B39" s="20"/>
      <c r="C39" s="20"/>
      <c r="D39" s="20"/>
      <c r="E39" s="23"/>
      <c r="F39" s="23"/>
      <c r="G39" s="23"/>
      <c r="H39" s="23"/>
      <c r="I39" s="24"/>
    </row>
    <row r="40" spans="1:9" s="1" customFormat="1" ht="19.5" customHeight="1" thickBot="1">
      <c r="A40" s="20"/>
      <c r="B40" s="211" t="s">
        <v>136</v>
      </c>
      <c r="C40" s="212"/>
      <c r="D40" s="212"/>
      <c r="E40" s="212"/>
      <c r="F40" s="212"/>
      <c r="G40" s="212"/>
      <c r="H40" s="213"/>
      <c r="I40" s="154">
        <f>IF(I10="",-I14,-I14*I10/12)</f>
        <v>0</v>
      </c>
    </row>
    <row r="41" spans="1:9" s="1" customFormat="1" ht="39.75" customHeight="1" thickBot="1">
      <c r="A41" s="20"/>
      <c r="B41" s="217" t="s">
        <v>138</v>
      </c>
      <c r="C41" s="218"/>
      <c r="D41" s="219" t="s">
        <v>147</v>
      </c>
      <c r="E41" s="219"/>
      <c r="F41" s="219"/>
      <c r="G41" s="219"/>
      <c r="H41" s="219"/>
      <c r="I41" s="220"/>
    </row>
    <row r="42" spans="1:9" s="1" customFormat="1" ht="9.75" customHeight="1" thickBot="1">
      <c r="A42" s="20"/>
      <c r="B42" s="20"/>
      <c r="C42" s="20"/>
      <c r="D42" s="20"/>
      <c r="E42" s="23"/>
      <c r="F42" s="23"/>
      <c r="G42" s="23"/>
      <c r="H42" s="23"/>
      <c r="I42" s="24"/>
    </row>
    <row r="43" spans="1:9" s="1" customFormat="1" ht="19.5" customHeight="1" thickBot="1">
      <c r="A43" s="20"/>
      <c r="B43" s="49"/>
      <c r="C43" s="49"/>
      <c r="D43" s="49"/>
      <c r="E43" s="49"/>
      <c r="F43" s="214" t="s">
        <v>137</v>
      </c>
      <c r="G43" s="215"/>
      <c r="H43" s="216"/>
      <c r="I43" s="155">
        <f>IF(-I40&gt;I38,0,I38+I40)</f>
        <v>0</v>
      </c>
    </row>
    <row r="44" spans="1:9" s="1" customFormat="1" ht="9.75" customHeight="1">
      <c r="A44" s="20"/>
      <c r="B44" s="20"/>
      <c r="C44" s="20"/>
      <c r="D44" s="20"/>
      <c r="E44" s="23"/>
      <c r="F44" s="23"/>
      <c r="G44" s="23"/>
      <c r="H44" s="23"/>
      <c r="I44" s="24"/>
    </row>
    <row r="45" spans="1:9" s="1" customFormat="1" ht="18" customHeight="1">
      <c r="A45" s="20" t="s">
        <v>142</v>
      </c>
      <c r="B45" s="20"/>
      <c r="C45" s="35" t="str">
        <f>IF(I43=0,"-",[1]!ConvNumberLetter(I43,1,0))</f>
        <v>-</v>
      </c>
      <c r="D45" s="35"/>
      <c r="E45" s="23"/>
      <c r="F45" s="23"/>
      <c r="G45" s="23"/>
      <c r="H45" s="23"/>
      <c r="I45" s="24"/>
    </row>
    <row r="46" spans="1:9" s="1" customFormat="1" ht="4.5" customHeight="1">
      <c r="A46" s="35"/>
      <c r="B46" s="35"/>
      <c r="C46" s="35"/>
      <c r="D46" s="35"/>
      <c r="E46" s="35"/>
      <c r="F46" s="35"/>
      <c r="G46" s="35"/>
      <c r="H46" s="35"/>
      <c r="I46" s="35"/>
    </row>
    <row r="47" spans="1:9" s="1" customFormat="1" ht="19.5" customHeight="1">
      <c r="A47" s="11"/>
      <c r="B47" s="11"/>
      <c r="C47" s="11"/>
      <c r="D47" s="11"/>
      <c r="E47" s="11"/>
      <c r="F47" s="11"/>
      <c r="G47" s="11" t="s">
        <v>69</v>
      </c>
      <c r="H47" s="22"/>
      <c r="I47" s="22"/>
    </row>
    <row r="48" spans="1:9" s="1" customFormat="1" ht="4.5" customHeight="1">
      <c r="A48" s="11"/>
      <c r="B48" s="11"/>
      <c r="C48" s="11"/>
      <c r="D48" s="11"/>
      <c r="E48" s="11"/>
      <c r="F48" s="11"/>
      <c r="G48" s="11"/>
      <c r="H48" s="22"/>
      <c r="I48" s="22"/>
    </row>
    <row r="49" spans="1:9" s="1" customFormat="1" ht="19.5" customHeight="1">
      <c r="A49" s="11"/>
      <c r="B49" s="11"/>
      <c r="C49" s="11"/>
      <c r="D49" s="11"/>
      <c r="E49" s="11"/>
      <c r="F49" s="11"/>
      <c r="G49" s="11" t="s">
        <v>46</v>
      </c>
      <c r="H49" s="22"/>
      <c r="I49" s="22"/>
    </row>
    <row r="50" spans="1:9" s="1" customFormat="1" ht="19.5" customHeight="1">
      <c r="A50" s="20"/>
      <c r="B50" s="20"/>
      <c r="C50" s="20"/>
      <c r="D50" s="20"/>
      <c r="E50" s="20"/>
      <c r="F50" s="20"/>
      <c r="G50" s="11"/>
      <c r="H50" s="22"/>
      <c r="I50" s="22"/>
    </row>
    <row r="51" ht="19.5" customHeight="1">
      <c r="G51" s="11" t="s">
        <v>148</v>
      </c>
    </row>
    <row r="52" ht="9.75" customHeight="1"/>
    <row r="53" ht="12.75" customHeight="1">
      <c r="A53" s="63" t="s">
        <v>79</v>
      </c>
    </row>
    <row r="54" ht="12.75" customHeight="1">
      <c r="A54" s="63" t="s">
        <v>73</v>
      </c>
    </row>
    <row r="55" ht="12.75" customHeight="1">
      <c r="A55" s="63" t="s">
        <v>74</v>
      </c>
    </row>
    <row r="56" ht="12.75" customHeight="1">
      <c r="A56" s="63" t="s">
        <v>130</v>
      </c>
    </row>
    <row r="57" ht="12.75" customHeight="1">
      <c r="A57" s="63" t="s">
        <v>75</v>
      </c>
    </row>
    <row r="58" ht="12.75" customHeight="1">
      <c r="A58" s="63" t="s">
        <v>76</v>
      </c>
    </row>
    <row r="59" ht="12.75" customHeight="1">
      <c r="A59" s="63" t="s">
        <v>122</v>
      </c>
    </row>
  </sheetData>
  <sheetProtection/>
  <mergeCells count="61">
    <mergeCell ref="A6:I6"/>
    <mergeCell ref="A1:I1"/>
    <mergeCell ref="A2:I2"/>
    <mergeCell ref="A3:I3"/>
    <mergeCell ref="B4:H4"/>
    <mergeCell ref="A5:I5"/>
    <mergeCell ref="D14:E14"/>
    <mergeCell ref="F14:G14"/>
    <mergeCell ref="B8:C8"/>
    <mergeCell ref="D8:E9"/>
    <mergeCell ref="F8:H8"/>
    <mergeCell ref="B9:C9"/>
    <mergeCell ref="B10:C10"/>
    <mergeCell ref="D10:E10"/>
    <mergeCell ref="F10:H10"/>
    <mergeCell ref="B11:C11"/>
    <mergeCell ref="D11:E11"/>
    <mergeCell ref="F11:H11"/>
    <mergeCell ref="D13:E13"/>
    <mergeCell ref="F13:G13"/>
    <mergeCell ref="A22:C22"/>
    <mergeCell ref="D22:E22"/>
    <mergeCell ref="F22:G22"/>
    <mergeCell ref="B15:I15"/>
    <mergeCell ref="A16:E16"/>
    <mergeCell ref="F16:G16"/>
    <mergeCell ref="D18:E18"/>
    <mergeCell ref="F18:G18"/>
    <mergeCell ref="D19:E19"/>
    <mergeCell ref="F19:G19"/>
    <mergeCell ref="I24:I25"/>
    <mergeCell ref="F26:G26"/>
    <mergeCell ref="D20:E20"/>
    <mergeCell ref="F20:G20"/>
    <mergeCell ref="D21:E21"/>
    <mergeCell ref="F21:G21"/>
    <mergeCell ref="A24:A26"/>
    <mergeCell ref="B24:B25"/>
    <mergeCell ref="C24:E24"/>
    <mergeCell ref="F24:G25"/>
    <mergeCell ref="H24:H25"/>
    <mergeCell ref="A28:B28"/>
    <mergeCell ref="D28:E28"/>
    <mergeCell ref="F28:G28"/>
    <mergeCell ref="A29:B29"/>
    <mergeCell ref="D29:E29"/>
    <mergeCell ref="F29:G29"/>
    <mergeCell ref="A31:A32"/>
    <mergeCell ref="B31:B32"/>
    <mergeCell ref="C31:C32"/>
    <mergeCell ref="D31:E31"/>
    <mergeCell ref="F31:G31"/>
    <mergeCell ref="F43:H43"/>
    <mergeCell ref="I31:I32"/>
    <mergeCell ref="D35:H35"/>
    <mergeCell ref="D36:H36"/>
    <mergeCell ref="B38:H38"/>
    <mergeCell ref="B40:H40"/>
    <mergeCell ref="B41:C41"/>
    <mergeCell ref="D41:I41"/>
    <mergeCell ref="H31:H32"/>
  </mergeCells>
  <printOptions horizontalCentered="1"/>
  <pageMargins left="0.1968503937007874" right="0.1968503937007874" top="0.11811023622047245" bottom="0.11811023622047245" header="0" footer="0"/>
  <pageSetup fitToHeight="1" fitToWidth="1" horizontalDpi="600" verticalDpi="600" orientation="portrait" paperSize="9" scale="81"/>
</worksheet>
</file>

<file path=xl/worksheets/sheet15.xml><?xml version="1.0" encoding="utf-8"?>
<worksheet xmlns="http://schemas.openxmlformats.org/spreadsheetml/2006/main" xmlns:r="http://schemas.openxmlformats.org/officeDocument/2006/relationships">
  <sheetPr>
    <pageSetUpPr fitToPage="1"/>
  </sheetPr>
  <dimension ref="A1:IV59"/>
  <sheetViews>
    <sheetView zoomScalePageLayoutView="0" workbookViewId="0" topLeftCell="A1">
      <selection activeCell="B9" sqref="B9:C9"/>
    </sheetView>
  </sheetViews>
  <sheetFormatPr defaultColWidth="11.00390625" defaultRowHeight="14.25"/>
  <cols>
    <col min="1" max="1" width="18.625" style="11" customWidth="1"/>
    <col min="2" max="3" width="12.625" style="11" customWidth="1"/>
    <col min="4" max="7" width="6.625" style="11" customWidth="1"/>
    <col min="8" max="8" width="12.625" style="11" customWidth="1"/>
    <col min="9" max="9" width="13.625" style="11" customWidth="1"/>
    <col min="10" max="10" width="11.625" style="1" customWidth="1"/>
    <col min="11" max="16384" width="10.625" style="1" customWidth="1"/>
  </cols>
  <sheetData>
    <row r="1" spans="1:9" ht="18">
      <c r="A1" s="196" t="s">
        <v>27</v>
      </c>
      <c r="B1" s="196"/>
      <c r="C1" s="196"/>
      <c r="D1" s="196"/>
      <c r="E1" s="196"/>
      <c r="F1" s="196"/>
      <c r="G1" s="196"/>
      <c r="H1" s="196"/>
      <c r="I1" s="196"/>
    </row>
    <row r="2" spans="1:9" ht="18">
      <c r="A2" s="196">
        <v>2017</v>
      </c>
      <c r="B2" s="196"/>
      <c r="C2" s="196"/>
      <c r="D2" s="196"/>
      <c r="E2" s="196"/>
      <c r="F2" s="196"/>
      <c r="G2" s="196"/>
      <c r="H2" s="196"/>
      <c r="I2" s="196"/>
    </row>
    <row r="3" spans="1:256" s="4" customFormat="1" ht="24.75" customHeight="1">
      <c r="A3" s="197" t="s">
        <v>44</v>
      </c>
      <c r="B3" s="198"/>
      <c r="C3" s="198"/>
      <c r="D3" s="198"/>
      <c r="E3" s="198"/>
      <c r="F3" s="198"/>
      <c r="G3" s="198"/>
      <c r="H3" s="198"/>
      <c r="I3" s="19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9.75" customHeight="1">
      <c r="A4" s="12"/>
      <c r="B4" s="199"/>
      <c r="C4" s="199"/>
      <c r="D4" s="199"/>
      <c r="E4" s="199"/>
      <c r="F4" s="199"/>
      <c r="G4" s="199"/>
      <c r="H4" s="199"/>
      <c r="I4" s="13"/>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3.5">
      <c r="A5" s="200" t="s">
        <v>28</v>
      </c>
      <c r="B5" s="201"/>
      <c r="C5" s="201"/>
      <c r="D5" s="201"/>
      <c r="E5" s="201"/>
      <c r="F5" s="201"/>
      <c r="G5" s="201"/>
      <c r="H5" s="201"/>
      <c r="I5" s="202"/>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49.5" customHeight="1">
      <c r="A6" s="294" t="s">
        <v>120</v>
      </c>
      <c r="B6" s="295"/>
      <c r="C6" s="295"/>
      <c r="D6" s="295"/>
      <c r="E6" s="295"/>
      <c r="F6" s="295"/>
      <c r="G6" s="295"/>
      <c r="H6" s="295"/>
      <c r="I6" s="296"/>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9.75" customHeight="1" thickBot="1">
      <c r="A7" s="12"/>
      <c r="B7" s="160"/>
      <c r="C7" s="160"/>
      <c r="D7" s="160"/>
      <c r="E7" s="160"/>
      <c r="F7" s="160"/>
      <c r="G7" s="160"/>
      <c r="H7" s="160"/>
      <c r="I7" s="13"/>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18" customHeight="1">
      <c r="A8" s="38" t="s">
        <v>19</v>
      </c>
      <c r="B8" s="300" t="s">
        <v>183</v>
      </c>
      <c r="C8" s="301"/>
      <c r="D8" s="221" t="s">
        <v>128</v>
      </c>
      <c r="E8" s="222"/>
      <c r="F8" s="302" t="s">
        <v>64</v>
      </c>
      <c r="G8" s="302"/>
      <c r="H8" s="303"/>
      <c r="I8" s="84"/>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18" customHeight="1">
      <c r="A9" s="39" t="s">
        <v>49</v>
      </c>
      <c r="B9" s="304"/>
      <c r="C9" s="305"/>
      <c r="D9" s="223"/>
      <c r="E9" s="224"/>
      <c r="F9" s="85" t="s">
        <v>81</v>
      </c>
      <c r="G9" s="85"/>
      <c r="H9" s="86"/>
      <c r="I9" s="40">
        <f>Taux!A37</f>
        <v>1785</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18" customHeight="1" thickBot="1">
      <c r="A10" s="91" t="s">
        <v>55</v>
      </c>
      <c r="B10" s="306"/>
      <c r="C10" s="307"/>
      <c r="D10" s="225" t="s">
        <v>129</v>
      </c>
      <c r="E10" s="226"/>
      <c r="F10" s="308" t="s">
        <v>77</v>
      </c>
      <c r="G10" s="309"/>
      <c r="H10" s="309"/>
      <c r="I10" s="93"/>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4" customFormat="1" ht="18" customHeight="1" thickBot="1">
      <c r="A11" s="87" t="s">
        <v>48</v>
      </c>
      <c r="B11" s="312"/>
      <c r="C11" s="313"/>
      <c r="D11" s="227">
        <v>350</v>
      </c>
      <c r="E11" s="228"/>
      <c r="F11" s="229" t="s">
        <v>78</v>
      </c>
      <c r="G11" s="229"/>
      <c r="H11" s="230"/>
      <c r="I11" s="92" t="str">
        <f>IF(I10="","-",I9*I10/12)</f>
        <v>-</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4" customFormat="1" ht="9.75" customHeight="1" thickBot="1">
      <c r="A12" s="15"/>
      <c r="B12" s="16"/>
      <c r="C12" s="160"/>
      <c r="D12" s="160"/>
      <c r="E12" s="160"/>
      <c r="F12" s="160"/>
      <c r="G12" s="160"/>
      <c r="H12" s="160"/>
      <c r="I12" s="13"/>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4" customFormat="1" ht="34.5" customHeight="1">
      <c r="A13" s="25" t="s">
        <v>20</v>
      </c>
      <c r="B13" s="26" t="s">
        <v>56</v>
      </c>
      <c r="C13" s="26" t="s">
        <v>57</v>
      </c>
      <c r="D13" s="261" t="s">
        <v>58</v>
      </c>
      <c r="E13" s="262"/>
      <c r="F13" s="273" t="s">
        <v>34</v>
      </c>
      <c r="G13" s="274"/>
      <c r="H13" s="27" t="s">
        <v>33</v>
      </c>
      <c r="I13" s="28" t="s">
        <v>0</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4" customFormat="1" ht="18" customHeight="1">
      <c r="A14" s="88" t="s">
        <v>9</v>
      </c>
      <c r="B14" s="94">
        <f>I8</f>
        <v>0</v>
      </c>
      <c r="C14" s="89"/>
      <c r="D14" s="310">
        <f>IF((B14+(C14*0.25)&lt;F16),(B14+(C14*0.25)),F16)</f>
        <v>0</v>
      </c>
      <c r="E14" s="311"/>
      <c r="F14" s="271">
        <f>D14*(10/12)*Taux!C5</f>
        <v>0</v>
      </c>
      <c r="G14" s="272"/>
      <c r="H14" s="116">
        <f>D14*(2/12)*Taux!C6</f>
        <v>0</v>
      </c>
      <c r="I14" s="117">
        <f>F14+H14</f>
        <v>0</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4" customFormat="1" ht="18" customHeight="1" thickBot="1">
      <c r="A15" s="29" t="s">
        <v>71</v>
      </c>
      <c r="B15" s="297"/>
      <c r="C15" s="298"/>
      <c r="D15" s="298"/>
      <c r="E15" s="298"/>
      <c r="F15" s="298"/>
      <c r="G15" s="298"/>
      <c r="H15" s="298"/>
      <c r="I15" s="299"/>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4" customFormat="1" ht="18" customHeight="1" thickBot="1">
      <c r="A16" s="275" t="s">
        <v>135</v>
      </c>
      <c r="B16" s="276"/>
      <c r="C16" s="276"/>
      <c r="D16" s="276"/>
      <c r="E16" s="277"/>
      <c r="F16" s="278">
        <f>IF(D11="","",IF(D11&lt;=Taux!B10,Taux!C10,(IF(AND(D11&gt;Taux!B10,D11&lt;=Taux!B11),Taux!C11,(IF(AND(D11&gt;Taux!B11,D11&lt;=Taux!B12),Taux!C12,(IF(AND(D11&gt;Taux!B12,D11&lt;=Taux!B13),Taux!C13,Taux!C14))))))))</f>
        <v>3</v>
      </c>
      <c r="G16" s="279"/>
      <c r="H16" s="152"/>
      <c r="I16" s="15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4" customFormat="1" ht="9.75" customHeight="1" thickBot="1">
      <c r="A17" s="11"/>
      <c r="B17" s="11"/>
      <c r="C17" s="11"/>
      <c r="D17" s="11"/>
      <c r="E17" s="11"/>
      <c r="F17" s="11"/>
      <c r="G17" s="11"/>
      <c r="H17" s="11"/>
      <c r="I17" s="1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4" customFormat="1" ht="34.5" customHeight="1">
      <c r="A18" s="62" t="s">
        <v>72</v>
      </c>
      <c r="B18" s="33" t="s">
        <v>99</v>
      </c>
      <c r="C18" s="33" t="s">
        <v>100</v>
      </c>
      <c r="D18" s="261" t="s">
        <v>47</v>
      </c>
      <c r="E18" s="262"/>
      <c r="F18" s="273" t="s">
        <v>31</v>
      </c>
      <c r="G18" s="274"/>
      <c r="H18" s="27" t="s">
        <v>32</v>
      </c>
      <c r="I18" s="28" t="s">
        <v>112</v>
      </c>
      <c r="J18" s="10"/>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4" customFormat="1" ht="18" customHeight="1">
      <c r="A19" s="32" t="s">
        <v>22</v>
      </c>
      <c r="B19" s="42"/>
      <c r="C19" s="43"/>
      <c r="D19" s="231">
        <f>IF($B$26="OUI","-",C19-B19)</f>
        <v>0</v>
      </c>
      <c r="E19" s="232"/>
      <c r="F19" s="233">
        <f>IF(D19="-","-",D19*Taux!$C$18*10/12)</f>
        <v>0</v>
      </c>
      <c r="G19" s="234"/>
      <c r="H19" s="107">
        <f>IF(D19="-","-",D19*Taux!$C$19*2/12)</f>
        <v>0</v>
      </c>
      <c r="I19" s="108">
        <f>IF(D19="-","-",F19+H19)</f>
        <v>0</v>
      </c>
      <c r="J19" s="10"/>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4" customFormat="1" ht="18" customHeight="1">
      <c r="A20" s="32" t="s">
        <v>23</v>
      </c>
      <c r="B20" s="42"/>
      <c r="C20" s="43"/>
      <c r="D20" s="231">
        <f>IF($B$26="OUI","-",C20-B20)</f>
        <v>0</v>
      </c>
      <c r="E20" s="232"/>
      <c r="F20" s="233">
        <f>IF(D20="-","-",D20*Taux!$C$18*10/12)</f>
        <v>0</v>
      </c>
      <c r="G20" s="234"/>
      <c r="H20" s="107">
        <f>IF(D20="-","-",D20*Taux!$C$19*2/12)</f>
        <v>0</v>
      </c>
      <c r="I20" s="108">
        <f>IF(D20="-","-",F20+H20)</f>
        <v>0</v>
      </c>
      <c r="J20" s="10"/>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4" customFormat="1" ht="18" customHeight="1">
      <c r="A21" s="32" t="s">
        <v>24</v>
      </c>
      <c r="B21" s="42"/>
      <c r="C21" s="43"/>
      <c r="D21" s="231">
        <f>IF($B$26="OUI","-",C21-B21)</f>
        <v>0</v>
      </c>
      <c r="E21" s="232"/>
      <c r="F21" s="233">
        <f>IF(D21="-","-",D21*Taux!$C$18*10/12)</f>
        <v>0</v>
      </c>
      <c r="G21" s="234"/>
      <c r="H21" s="107">
        <f>IF(D21="-","-",D21*Taux!$C$19*2/12)</f>
        <v>0</v>
      </c>
      <c r="I21" s="108">
        <f>IF(D21="-","-",F21+H21)</f>
        <v>0</v>
      </c>
      <c r="J21" s="10"/>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4" customFormat="1" ht="18" customHeight="1" thickBot="1">
      <c r="A22" s="265" t="s">
        <v>29</v>
      </c>
      <c r="B22" s="266"/>
      <c r="C22" s="266"/>
      <c r="D22" s="267">
        <f>SUM(D19:E21)</f>
        <v>0</v>
      </c>
      <c r="E22" s="268"/>
      <c r="F22" s="269">
        <f>SUM(F19:G21)</f>
        <v>0</v>
      </c>
      <c r="G22" s="270"/>
      <c r="H22" s="109">
        <f>SUM(H19:H21)</f>
        <v>0</v>
      </c>
      <c r="I22" s="110">
        <f>SUM(I19:I21)</f>
        <v>0</v>
      </c>
      <c r="J22" s="10"/>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4" customFormat="1" ht="9.75" customHeight="1" thickBot="1">
      <c r="A23" s="15"/>
      <c r="B23" s="15"/>
      <c r="C23" s="15"/>
      <c r="D23" s="131"/>
      <c r="E23" s="131"/>
      <c r="F23" s="132"/>
      <c r="G23" s="132"/>
      <c r="H23" s="133"/>
      <c r="I23" s="132"/>
      <c r="J23" s="10"/>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4" customFormat="1" ht="16.5" customHeight="1">
      <c r="A24" s="280" t="s">
        <v>113</v>
      </c>
      <c r="B24" s="288" t="s">
        <v>110</v>
      </c>
      <c r="C24" s="285" t="s">
        <v>116</v>
      </c>
      <c r="D24" s="286"/>
      <c r="E24" s="287"/>
      <c r="F24" s="290" t="s">
        <v>31</v>
      </c>
      <c r="G24" s="291"/>
      <c r="H24" s="235" t="s">
        <v>32</v>
      </c>
      <c r="I24" s="263" t="s">
        <v>111</v>
      </c>
      <c r="J24" s="10"/>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4" customFormat="1" ht="16.5" customHeight="1">
      <c r="A25" s="281"/>
      <c r="B25" s="289"/>
      <c r="C25" s="134" t="s">
        <v>118</v>
      </c>
      <c r="D25" s="136" t="s">
        <v>117</v>
      </c>
      <c r="E25" s="135" t="s">
        <v>119</v>
      </c>
      <c r="F25" s="292"/>
      <c r="G25" s="293"/>
      <c r="H25" s="236"/>
      <c r="I25" s="264"/>
      <c r="J25" s="10"/>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4" customFormat="1" ht="19.5" customHeight="1" thickBot="1">
      <c r="A26" s="282"/>
      <c r="B26" s="137" t="s">
        <v>114</v>
      </c>
      <c r="C26" s="140" t="str">
        <f>IF(B26="OUI",D26+E26,"-")</f>
        <v>-</v>
      </c>
      <c r="D26" s="139" t="str">
        <f>IF(B26="OUI",Taux!C25,"-")</f>
        <v>-</v>
      </c>
      <c r="E26" s="138" t="str">
        <f>IF(B26="OUI",IF(B33&lt;=2,Taux!C22,IF(B33&gt;4,Taux!C24,Taux!C23)),"-")</f>
        <v>-</v>
      </c>
      <c r="F26" s="283" t="str">
        <f>IF(B26="OUI",C26*Taux!$C$18*10/12,"-")</f>
        <v>-</v>
      </c>
      <c r="G26" s="284"/>
      <c r="H26" s="109" t="str">
        <f>IF(B26="OUI",C26*Taux!$C$19*2/12,"-")</f>
        <v>-</v>
      </c>
      <c r="I26" s="110">
        <f>IF(B26="OUI",F26+H26,0)</f>
        <v>0</v>
      </c>
      <c r="J26" s="10"/>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4" customFormat="1" ht="9.75" customHeight="1" thickBot="1">
      <c r="A27" s="12"/>
      <c r="B27" s="12"/>
      <c r="C27" s="13"/>
      <c r="D27" s="13"/>
      <c r="E27" s="17"/>
      <c r="F27" s="17"/>
      <c r="G27" s="18"/>
      <c r="H27" s="17"/>
      <c r="I27" s="19"/>
      <c r="J27" s="10"/>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4" customFormat="1" ht="34.5" customHeight="1">
      <c r="A28" s="244" t="s">
        <v>25</v>
      </c>
      <c r="B28" s="245"/>
      <c r="C28" s="31" t="s">
        <v>7</v>
      </c>
      <c r="D28" s="246" t="s">
        <v>8</v>
      </c>
      <c r="E28" s="247"/>
      <c r="F28" s="248" t="s">
        <v>35</v>
      </c>
      <c r="G28" s="249"/>
      <c r="H28" s="27" t="s">
        <v>36</v>
      </c>
      <c r="I28" s="28" t="s">
        <v>11</v>
      </c>
      <c r="J28" s="10"/>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4" customFormat="1" ht="18" customHeight="1" thickBot="1">
      <c r="A29" s="253" t="s">
        <v>6</v>
      </c>
      <c r="B29" s="254"/>
      <c r="C29" s="111">
        <f>Taux!C20</f>
        <v>8</v>
      </c>
      <c r="D29" s="255">
        <f>Taux!C21</f>
        <v>8.4</v>
      </c>
      <c r="E29" s="256"/>
      <c r="F29" s="255">
        <f>C29*10</f>
        <v>80</v>
      </c>
      <c r="G29" s="256"/>
      <c r="H29" s="111">
        <f>D29*2</f>
        <v>16.8</v>
      </c>
      <c r="I29" s="110">
        <f>F29+H29</f>
        <v>96.8</v>
      </c>
      <c r="J29" s="10"/>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4" customFormat="1" ht="9.75" customHeight="1" thickBot="1">
      <c r="A30" s="12"/>
      <c r="B30" s="12"/>
      <c r="C30" s="13"/>
      <c r="D30" s="13"/>
      <c r="E30" s="17"/>
      <c r="F30" s="17"/>
      <c r="G30" s="18"/>
      <c r="H30" s="17"/>
      <c r="I30" s="19"/>
      <c r="J30" s="10"/>
      <c r="K30" s="6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10" s="1" customFormat="1" ht="16.5" customHeight="1">
      <c r="A31" s="257" t="s">
        <v>21</v>
      </c>
      <c r="B31" s="259" t="s">
        <v>37</v>
      </c>
      <c r="C31" s="259" t="s">
        <v>26</v>
      </c>
      <c r="D31" s="261" t="s">
        <v>39</v>
      </c>
      <c r="E31" s="262"/>
      <c r="F31" s="261" t="s">
        <v>40</v>
      </c>
      <c r="G31" s="262"/>
      <c r="H31" s="250" t="s">
        <v>41</v>
      </c>
      <c r="I31" s="251" t="s">
        <v>10</v>
      </c>
      <c r="J31" s="10"/>
    </row>
    <row r="32" spans="1:10" s="1" customFormat="1" ht="16.5" customHeight="1">
      <c r="A32" s="258"/>
      <c r="B32" s="260"/>
      <c r="C32" s="260"/>
      <c r="D32" s="37" t="s">
        <v>42</v>
      </c>
      <c r="E32" s="37" t="s">
        <v>43</v>
      </c>
      <c r="F32" s="37" t="s">
        <v>42</v>
      </c>
      <c r="G32" s="37" t="s">
        <v>84</v>
      </c>
      <c r="H32" s="210"/>
      <c r="I32" s="252"/>
      <c r="J32" s="10"/>
    </row>
    <row r="33" spans="1:10" s="1" customFormat="1" ht="18" customHeight="1" thickBot="1">
      <c r="A33" s="34" t="s">
        <v>9</v>
      </c>
      <c r="B33" s="41"/>
      <c r="C33" s="30">
        <f>IF(B33&lt;=2,Taux!C30,IF(B33&gt;4,Taux!C32,Taux!C31))</f>
        <v>70</v>
      </c>
      <c r="D33" s="41"/>
      <c r="E33" s="30">
        <f>D33*Taux!C34</f>
        <v>0</v>
      </c>
      <c r="F33" s="41"/>
      <c r="G33" s="30">
        <f>F33*Taux!C33</f>
        <v>0</v>
      </c>
      <c r="H33" s="161">
        <f>C33+E33+G33</f>
        <v>70</v>
      </c>
      <c r="I33" s="112">
        <f>(((H33*Taux!C28)*10/12)+((H33*Taux!C29)*2/12))</f>
        <v>245.11666666666667</v>
      </c>
      <c r="J33" s="10"/>
    </row>
    <row r="34" spans="1:9" s="1" customFormat="1" ht="9.75" customHeight="1" thickBot="1">
      <c r="A34" s="20"/>
      <c r="B34" s="20"/>
      <c r="C34" s="20"/>
      <c r="D34" s="20"/>
      <c r="E34" s="20"/>
      <c r="F34" s="20"/>
      <c r="G34" s="21"/>
      <c r="H34" s="22"/>
      <c r="I34" s="22"/>
    </row>
    <row r="35" spans="1:9" s="1" customFormat="1" ht="18" customHeight="1" thickBot="1">
      <c r="A35" s="103" t="s">
        <v>59</v>
      </c>
      <c r="B35" s="104"/>
      <c r="C35" s="20"/>
      <c r="D35" s="237" t="s">
        <v>80</v>
      </c>
      <c r="E35" s="238"/>
      <c r="F35" s="238"/>
      <c r="G35" s="238"/>
      <c r="H35" s="238"/>
      <c r="I35" s="113">
        <f>I14+I22+I26+I29+I33</f>
        <v>341.9166666666667</v>
      </c>
    </row>
    <row r="36" spans="1:9" s="1" customFormat="1" ht="18" customHeight="1" thickBot="1">
      <c r="A36" s="103" t="s">
        <v>123</v>
      </c>
      <c r="B36" s="104"/>
      <c r="C36" s="20"/>
      <c r="D36" s="239" t="s">
        <v>121</v>
      </c>
      <c r="E36" s="240"/>
      <c r="F36" s="240"/>
      <c r="G36" s="240"/>
      <c r="H36" s="240"/>
      <c r="I36" s="114" t="str">
        <f>IF(I10="","-",(((I14+I29+I33+(IF(B26="OUI",I26,0)))*I10/12)+I22))</f>
        <v>-</v>
      </c>
    </row>
    <row r="37" spans="1:9" s="1" customFormat="1" ht="9.75" customHeight="1" thickBot="1">
      <c r="A37" s="20"/>
      <c r="B37" s="20"/>
      <c r="C37" s="20"/>
      <c r="D37" s="20"/>
      <c r="E37" s="20"/>
      <c r="F37" s="20"/>
      <c r="G37" s="21"/>
      <c r="H37" s="22"/>
      <c r="I37" s="22"/>
    </row>
    <row r="38" spans="1:9" s="1" customFormat="1" ht="19.5" customHeight="1" thickBot="1">
      <c r="A38" s="20"/>
      <c r="B38" s="241" t="s">
        <v>45</v>
      </c>
      <c r="C38" s="242"/>
      <c r="D38" s="242"/>
      <c r="E38" s="242"/>
      <c r="F38" s="242"/>
      <c r="G38" s="242"/>
      <c r="H38" s="243"/>
      <c r="I38" s="115">
        <f>IF(I10="",IF(I35&lt;I9,0,I35-I9),IF(I36&lt;I11,0,I36-I11))</f>
        <v>0</v>
      </c>
    </row>
    <row r="39" spans="1:9" s="1" customFormat="1" ht="9.75" customHeight="1" thickBot="1">
      <c r="A39" s="20"/>
      <c r="B39" s="20"/>
      <c r="C39" s="20"/>
      <c r="D39" s="20"/>
      <c r="E39" s="23"/>
      <c r="F39" s="23"/>
      <c r="G39" s="23"/>
      <c r="H39" s="23"/>
      <c r="I39" s="24"/>
    </row>
    <row r="40" spans="1:9" s="1" customFormat="1" ht="19.5" customHeight="1" thickBot="1">
      <c r="A40" s="20"/>
      <c r="B40" s="211" t="s">
        <v>136</v>
      </c>
      <c r="C40" s="212"/>
      <c r="D40" s="212"/>
      <c r="E40" s="212"/>
      <c r="F40" s="212"/>
      <c r="G40" s="212"/>
      <c r="H40" s="213"/>
      <c r="I40" s="154">
        <f>IF(I10="",-I14,-I14*I10/12)</f>
        <v>0</v>
      </c>
    </row>
    <row r="41" spans="1:9" s="1" customFormat="1" ht="39.75" customHeight="1" thickBot="1">
      <c r="A41" s="20"/>
      <c r="B41" s="217" t="s">
        <v>138</v>
      </c>
      <c r="C41" s="218"/>
      <c r="D41" s="219" t="s">
        <v>147</v>
      </c>
      <c r="E41" s="219"/>
      <c r="F41" s="219"/>
      <c r="G41" s="219"/>
      <c r="H41" s="219"/>
      <c r="I41" s="220"/>
    </row>
    <row r="42" spans="1:9" s="1" customFormat="1" ht="9.75" customHeight="1" thickBot="1">
      <c r="A42" s="20"/>
      <c r="B42" s="20"/>
      <c r="C42" s="20"/>
      <c r="D42" s="20"/>
      <c r="E42" s="23"/>
      <c r="F42" s="23"/>
      <c r="G42" s="23"/>
      <c r="H42" s="23"/>
      <c r="I42" s="24"/>
    </row>
    <row r="43" spans="1:9" s="1" customFormat="1" ht="19.5" customHeight="1" thickBot="1">
      <c r="A43" s="20"/>
      <c r="B43" s="49"/>
      <c r="C43" s="49"/>
      <c r="D43" s="49"/>
      <c r="E43" s="49"/>
      <c r="F43" s="214" t="s">
        <v>137</v>
      </c>
      <c r="G43" s="215"/>
      <c r="H43" s="216"/>
      <c r="I43" s="155">
        <f>IF(-I40&gt;I38,0,I38+I40)</f>
        <v>0</v>
      </c>
    </row>
    <row r="44" spans="1:9" s="1" customFormat="1" ht="9.75" customHeight="1">
      <c r="A44" s="20"/>
      <c r="B44" s="20"/>
      <c r="C44" s="20"/>
      <c r="D44" s="20"/>
      <c r="E44" s="23"/>
      <c r="F44" s="23"/>
      <c r="G44" s="23"/>
      <c r="H44" s="23"/>
      <c r="I44" s="24"/>
    </row>
    <row r="45" spans="1:9" s="1" customFormat="1" ht="18" customHeight="1">
      <c r="A45" s="20" t="s">
        <v>142</v>
      </c>
      <c r="B45" s="20"/>
      <c r="C45" s="35" t="str">
        <f>IF(I43=0,"-",[1]!ConvNumberLetter(I43,1,0))</f>
        <v>-</v>
      </c>
      <c r="D45" s="35"/>
      <c r="E45" s="23"/>
      <c r="F45" s="23"/>
      <c r="G45" s="23"/>
      <c r="H45" s="23"/>
      <c r="I45" s="24"/>
    </row>
    <row r="46" spans="1:9" s="1" customFormat="1" ht="4.5" customHeight="1">
      <c r="A46" s="35"/>
      <c r="B46" s="35"/>
      <c r="C46" s="35"/>
      <c r="D46" s="35"/>
      <c r="E46" s="35"/>
      <c r="F46" s="35"/>
      <c r="G46" s="35"/>
      <c r="H46" s="35"/>
      <c r="I46" s="35"/>
    </row>
    <row r="47" spans="1:9" s="1" customFormat="1" ht="19.5" customHeight="1">
      <c r="A47" s="11"/>
      <c r="B47" s="11"/>
      <c r="C47" s="11"/>
      <c r="D47" s="11"/>
      <c r="E47" s="11"/>
      <c r="F47" s="11"/>
      <c r="G47" s="11" t="s">
        <v>69</v>
      </c>
      <c r="H47" s="22"/>
      <c r="I47" s="22"/>
    </row>
    <row r="48" spans="1:9" s="1" customFormat="1" ht="4.5" customHeight="1">
      <c r="A48" s="11"/>
      <c r="B48" s="11"/>
      <c r="C48" s="11"/>
      <c r="D48" s="11"/>
      <c r="E48" s="11"/>
      <c r="F48" s="11"/>
      <c r="G48" s="11"/>
      <c r="H48" s="22"/>
      <c r="I48" s="22"/>
    </row>
    <row r="49" spans="1:9" s="1" customFormat="1" ht="19.5" customHeight="1">
      <c r="A49" s="11"/>
      <c r="B49" s="11"/>
      <c r="C49" s="11"/>
      <c r="D49" s="11"/>
      <c r="E49" s="11"/>
      <c r="F49" s="11"/>
      <c r="G49" s="11" t="s">
        <v>46</v>
      </c>
      <c r="H49" s="22"/>
      <c r="I49" s="22"/>
    </row>
    <row r="50" spans="1:9" s="1" customFormat="1" ht="19.5" customHeight="1">
      <c r="A50" s="20"/>
      <c r="B50" s="20"/>
      <c r="C50" s="20"/>
      <c r="D50" s="20"/>
      <c r="E50" s="20"/>
      <c r="F50" s="20"/>
      <c r="G50" s="11"/>
      <c r="H50" s="22"/>
      <c r="I50" s="22"/>
    </row>
    <row r="51" ht="19.5" customHeight="1">
      <c r="G51" s="11" t="s">
        <v>148</v>
      </c>
    </row>
    <row r="52" ht="9.75" customHeight="1"/>
    <row r="53" ht="12.75" customHeight="1">
      <c r="A53" s="63" t="s">
        <v>79</v>
      </c>
    </row>
    <row r="54" ht="12.75" customHeight="1">
      <c r="A54" s="63" t="s">
        <v>73</v>
      </c>
    </row>
    <row r="55" ht="12.75" customHeight="1">
      <c r="A55" s="63" t="s">
        <v>74</v>
      </c>
    </row>
    <row r="56" ht="12.75" customHeight="1">
      <c r="A56" s="63" t="s">
        <v>130</v>
      </c>
    </row>
    <row r="57" ht="12.75" customHeight="1">
      <c r="A57" s="63" t="s">
        <v>75</v>
      </c>
    </row>
    <row r="58" ht="12.75" customHeight="1">
      <c r="A58" s="63" t="s">
        <v>76</v>
      </c>
    </row>
    <row r="59" ht="12.75" customHeight="1">
      <c r="A59" s="63" t="s">
        <v>122</v>
      </c>
    </row>
  </sheetData>
  <sheetProtection/>
  <mergeCells count="61">
    <mergeCell ref="A6:I6"/>
    <mergeCell ref="A1:I1"/>
    <mergeCell ref="A2:I2"/>
    <mergeCell ref="A3:I3"/>
    <mergeCell ref="B4:H4"/>
    <mergeCell ref="A5:I5"/>
    <mergeCell ref="D14:E14"/>
    <mergeCell ref="F14:G14"/>
    <mergeCell ref="B8:C8"/>
    <mergeCell ref="D8:E9"/>
    <mergeCell ref="F8:H8"/>
    <mergeCell ref="B9:C9"/>
    <mergeCell ref="B10:C10"/>
    <mergeCell ref="D10:E10"/>
    <mergeCell ref="F10:H10"/>
    <mergeCell ref="B11:C11"/>
    <mergeCell ref="D11:E11"/>
    <mergeCell ref="F11:H11"/>
    <mergeCell ref="D13:E13"/>
    <mergeCell ref="F13:G13"/>
    <mergeCell ref="A22:C22"/>
    <mergeCell ref="D22:E22"/>
    <mergeCell ref="F22:G22"/>
    <mergeCell ref="B15:I15"/>
    <mergeCell ref="A16:E16"/>
    <mergeCell ref="F16:G16"/>
    <mergeCell ref="D18:E18"/>
    <mergeCell ref="F18:G18"/>
    <mergeCell ref="D19:E19"/>
    <mergeCell ref="F19:G19"/>
    <mergeCell ref="I24:I25"/>
    <mergeCell ref="F26:G26"/>
    <mergeCell ref="D20:E20"/>
    <mergeCell ref="F20:G20"/>
    <mergeCell ref="D21:E21"/>
    <mergeCell ref="F21:G21"/>
    <mergeCell ref="A24:A26"/>
    <mergeCell ref="B24:B25"/>
    <mergeCell ref="C24:E24"/>
    <mergeCell ref="F24:G25"/>
    <mergeCell ref="H24:H25"/>
    <mergeCell ref="A28:B28"/>
    <mergeCell ref="D28:E28"/>
    <mergeCell ref="F28:G28"/>
    <mergeCell ref="A29:B29"/>
    <mergeCell ref="D29:E29"/>
    <mergeCell ref="F29:G29"/>
    <mergeCell ref="A31:A32"/>
    <mergeCell ref="B31:B32"/>
    <mergeCell ref="C31:C32"/>
    <mergeCell ref="D31:E31"/>
    <mergeCell ref="F31:G31"/>
    <mergeCell ref="F43:H43"/>
    <mergeCell ref="I31:I32"/>
    <mergeCell ref="D35:H35"/>
    <mergeCell ref="D36:H36"/>
    <mergeCell ref="B38:H38"/>
    <mergeCell ref="B40:H40"/>
    <mergeCell ref="B41:C41"/>
    <mergeCell ref="D41:I41"/>
    <mergeCell ref="H31:H32"/>
  </mergeCells>
  <printOptions horizontalCentered="1"/>
  <pageMargins left="0.1968503937007874" right="0.1968503937007874" top="0.11811023622047245" bottom="0.11811023622047245" header="0" footer="0"/>
  <pageSetup fitToHeight="1" fitToWidth="1" horizontalDpi="600" verticalDpi="600" orientation="portrait" paperSize="9" scale="81"/>
</worksheet>
</file>

<file path=xl/worksheets/sheet16.xml><?xml version="1.0" encoding="utf-8"?>
<worksheet xmlns="http://schemas.openxmlformats.org/spreadsheetml/2006/main" xmlns:r="http://schemas.openxmlformats.org/officeDocument/2006/relationships">
  <sheetPr>
    <pageSetUpPr fitToPage="1"/>
  </sheetPr>
  <dimension ref="A1:IV59"/>
  <sheetViews>
    <sheetView zoomScalePageLayoutView="0" workbookViewId="0" topLeftCell="A1">
      <selection activeCell="B9" sqref="B9:C9"/>
    </sheetView>
  </sheetViews>
  <sheetFormatPr defaultColWidth="11.00390625" defaultRowHeight="14.25"/>
  <cols>
    <col min="1" max="1" width="18.625" style="11" customWidth="1"/>
    <col min="2" max="3" width="12.625" style="11" customWidth="1"/>
    <col min="4" max="7" width="6.625" style="11" customWidth="1"/>
    <col min="8" max="8" width="12.625" style="11" customWidth="1"/>
    <col min="9" max="9" width="13.625" style="11" customWidth="1"/>
    <col min="10" max="10" width="11.625" style="1" customWidth="1"/>
    <col min="11" max="16384" width="10.625" style="1" customWidth="1"/>
  </cols>
  <sheetData>
    <row r="1" spans="1:9" ht="18">
      <c r="A1" s="196" t="s">
        <v>27</v>
      </c>
      <c r="B1" s="196"/>
      <c r="C1" s="196"/>
      <c r="D1" s="196"/>
      <c r="E1" s="196"/>
      <c r="F1" s="196"/>
      <c r="G1" s="196"/>
      <c r="H1" s="196"/>
      <c r="I1" s="196"/>
    </row>
    <row r="2" spans="1:9" ht="18">
      <c r="A2" s="196">
        <v>2017</v>
      </c>
      <c r="B2" s="196"/>
      <c r="C2" s="196"/>
      <c r="D2" s="196"/>
      <c r="E2" s="196"/>
      <c r="F2" s="196"/>
      <c r="G2" s="196"/>
      <c r="H2" s="196"/>
      <c r="I2" s="196"/>
    </row>
    <row r="3" spans="1:256" s="4" customFormat="1" ht="24.75" customHeight="1">
      <c r="A3" s="197" t="s">
        <v>44</v>
      </c>
      <c r="B3" s="198"/>
      <c r="C3" s="198"/>
      <c r="D3" s="198"/>
      <c r="E3" s="198"/>
      <c r="F3" s="198"/>
      <c r="G3" s="198"/>
      <c r="H3" s="198"/>
      <c r="I3" s="19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9.75" customHeight="1">
      <c r="A4" s="12"/>
      <c r="B4" s="199"/>
      <c r="C4" s="199"/>
      <c r="D4" s="199"/>
      <c r="E4" s="199"/>
      <c r="F4" s="199"/>
      <c r="G4" s="199"/>
      <c r="H4" s="199"/>
      <c r="I4" s="13"/>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3.5">
      <c r="A5" s="200" t="s">
        <v>28</v>
      </c>
      <c r="B5" s="201"/>
      <c r="C5" s="201"/>
      <c r="D5" s="201"/>
      <c r="E5" s="201"/>
      <c r="F5" s="201"/>
      <c r="G5" s="201"/>
      <c r="H5" s="201"/>
      <c r="I5" s="202"/>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49.5" customHeight="1">
      <c r="A6" s="294" t="s">
        <v>120</v>
      </c>
      <c r="B6" s="295"/>
      <c r="C6" s="295"/>
      <c r="D6" s="295"/>
      <c r="E6" s="295"/>
      <c r="F6" s="295"/>
      <c r="G6" s="295"/>
      <c r="H6" s="295"/>
      <c r="I6" s="296"/>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9.75" customHeight="1" thickBot="1">
      <c r="A7" s="12"/>
      <c r="B7" s="160"/>
      <c r="C7" s="160"/>
      <c r="D7" s="160"/>
      <c r="E7" s="160"/>
      <c r="F7" s="160"/>
      <c r="G7" s="160"/>
      <c r="H7" s="160"/>
      <c r="I7" s="13"/>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18" customHeight="1">
      <c r="A8" s="38" t="s">
        <v>19</v>
      </c>
      <c r="B8" s="300" t="s">
        <v>183</v>
      </c>
      <c r="C8" s="301"/>
      <c r="D8" s="221" t="s">
        <v>128</v>
      </c>
      <c r="E8" s="222"/>
      <c r="F8" s="302" t="s">
        <v>64</v>
      </c>
      <c r="G8" s="302"/>
      <c r="H8" s="303"/>
      <c r="I8" s="84"/>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18" customHeight="1">
      <c r="A9" s="39" t="s">
        <v>49</v>
      </c>
      <c r="B9" s="304"/>
      <c r="C9" s="305"/>
      <c r="D9" s="223"/>
      <c r="E9" s="224"/>
      <c r="F9" s="85" t="s">
        <v>81</v>
      </c>
      <c r="G9" s="85"/>
      <c r="H9" s="86"/>
      <c r="I9" s="40">
        <f>Taux!A37</f>
        <v>1785</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18" customHeight="1" thickBot="1">
      <c r="A10" s="91" t="s">
        <v>55</v>
      </c>
      <c r="B10" s="306"/>
      <c r="C10" s="307"/>
      <c r="D10" s="225" t="s">
        <v>129</v>
      </c>
      <c r="E10" s="226"/>
      <c r="F10" s="308" t="s">
        <v>77</v>
      </c>
      <c r="G10" s="309"/>
      <c r="H10" s="309"/>
      <c r="I10" s="93"/>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4" customFormat="1" ht="18" customHeight="1" thickBot="1">
      <c r="A11" s="87" t="s">
        <v>48</v>
      </c>
      <c r="B11" s="312"/>
      <c r="C11" s="313"/>
      <c r="D11" s="227">
        <v>350</v>
      </c>
      <c r="E11" s="228"/>
      <c r="F11" s="229" t="s">
        <v>78</v>
      </c>
      <c r="G11" s="229"/>
      <c r="H11" s="230"/>
      <c r="I11" s="92" t="str">
        <f>IF(I10="","-",I9*I10/12)</f>
        <v>-</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4" customFormat="1" ht="9.75" customHeight="1" thickBot="1">
      <c r="A12" s="15"/>
      <c r="B12" s="16"/>
      <c r="C12" s="160"/>
      <c r="D12" s="160"/>
      <c r="E12" s="160"/>
      <c r="F12" s="160"/>
      <c r="G12" s="160"/>
      <c r="H12" s="160"/>
      <c r="I12" s="13"/>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4" customFormat="1" ht="34.5" customHeight="1">
      <c r="A13" s="25" t="s">
        <v>20</v>
      </c>
      <c r="B13" s="26" t="s">
        <v>56</v>
      </c>
      <c r="C13" s="26" t="s">
        <v>57</v>
      </c>
      <c r="D13" s="261" t="s">
        <v>58</v>
      </c>
      <c r="E13" s="262"/>
      <c r="F13" s="273" t="s">
        <v>34</v>
      </c>
      <c r="G13" s="274"/>
      <c r="H13" s="27" t="s">
        <v>33</v>
      </c>
      <c r="I13" s="28" t="s">
        <v>0</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4" customFormat="1" ht="18" customHeight="1">
      <c r="A14" s="88" t="s">
        <v>9</v>
      </c>
      <c r="B14" s="94">
        <f>I8</f>
        <v>0</v>
      </c>
      <c r="C14" s="89"/>
      <c r="D14" s="310">
        <f>IF((B14+(C14*0.25)&lt;F16),(B14+(C14*0.25)),F16)</f>
        <v>0</v>
      </c>
      <c r="E14" s="311"/>
      <c r="F14" s="271">
        <f>D14*(10/12)*Taux!C5</f>
        <v>0</v>
      </c>
      <c r="G14" s="272"/>
      <c r="H14" s="116">
        <f>D14*(2/12)*Taux!C6</f>
        <v>0</v>
      </c>
      <c r="I14" s="117">
        <f>F14+H14</f>
        <v>0</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4" customFormat="1" ht="18" customHeight="1" thickBot="1">
      <c r="A15" s="29" t="s">
        <v>71</v>
      </c>
      <c r="B15" s="297"/>
      <c r="C15" s="298"/>
      <c r="D15" s="298"/>
      <c r="E15" s="298"/>
      <c r="F15" s="298"/>
      <c r="G15" s="298"/>
      <c r="H15" s="298"/>
      <c r="I15" s="299"/>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4" customFormat="1" ht="18" customHeight="1" thickBot="1">
      <c r="A16" s="275" t="s">
        <v>135</v>
      </c>
      <c r="B16" s="276"/>
      <c r="C16" s="276"/>
      <c r="D16" s="276"/>
      <c r="E16" s="277"/>
      <c r="F16" s="278">
        <f>IF(D11="","",IF(D11&lt;=Taux!B10,Taux!C10,(IF(AND(D11&gt;Taux!B10,D11&lt;=Taux!B11),Taux!C11,(IF(AND(D11&gt;Taux!B11,D11&lt;=Taux!B12),Taux!C12,(IF(AND(D11&gt;Taux!B12,D11&lt;=Taux!B13),Taux!C13,Taux!C14))))))))</f>
        <v>3</v>
      </c>
      <c r="G16" s="279"/>
      <c r="H16" s="152"/>
      <c r="I16" s="15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4" customFormat="1" ht="9.75" customHeight="1" thickBot="1">
      <c r="A17" s="11"/>
      <c r="B17" s="11"/>
      <c r="C17" s="11"/>
      <c r="D17" s="11"/>
      <c r="E17" s="11"/>
      <c r="F17" s="11"/>
      <c r="G17" s="11"/>
      <c r="H17" s="11"/>
      <c r="I17" s="1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4" customFormat="1" ht="34.5" customHeight="1">
      <c r="A18" s="62" t="s">
        <v>72</v>
      </c>
      <c r="B18" s="33" t="s">
        <v>99</v>
      </c>
      <c r="C18" s="33" t="s">
        <v>100</v>
      </c>
      <c r="D18" s="261" t="s">
        <v>47</v>
      </c>
      <c r="E18" s="262"/>
      <c r="F18" s="273" t="s">
        <v>31</v>
      </c>
      <c r="G18" s="274"/>
      <c r="H18" s="27" t="s">
        <v>32</v>
      </c>
      <c r="I18" s="28" t="s">
        <v>112</v>
      </c>
      <c r="J18" s="10"/>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4" customFormat="1" ht="18" customHeight="1">
      <c r="A19" s="32" t="s">
        <v>22</v>
      </c>
      <c r="B19" s="42"/>
      <c r="C19" s="43"/>
      <c r="D19" s="231">
        <f>IF($B$26="OUI","-",C19-B19)</f>
        <v>0</v>
      </c>
      <c r="E19" s="232"/>
      <c r="F19" s="233">
        <f>IF(D19="-","-",D19*Taux!$C$18*10/12)</f>
        <v>0</v>
      </c>
      <c r="G19" s="234"/>
      <c r="H19" s="107">
        <f>IF(D19="-","-",D19*Taux!$C$19*2/12)</f>
        <v>0</v>
      </c>
      <c r="I19" s="108">
        <f>IF(D19="-","-",F19+H19)</f>
        <v>0</v>
      </c>
      <c r="J19" s="10"/>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4" customFormat="1" ht="18" customHeight="1">
      <c r="A20" s="32" t="s">
        <v>23</v>
      </c>
      <c r="B20" s="42"/>
      <c r="C20" s="43"/>
      <c r="D20" s="231">
        <f>IF($B$26="OUI","-",C20-B20)</f>
        <v>0</v>
      </c>
      <c r="E20" s="232"/>
      <c r="F20" s="233">
        <f>IF(D20="-","-",D20*Taux!$C$18*10/12)</f>
        <v>0</v>
      </c>
      <c r="G20" s="234"/>
      <c r="H20" s="107">
        <f>IF(D20="-","-",D20*Taux!$C$19*2/12)</f>
        <v>0</v>
      </c>
      <c r="I20" s="108">
        <f>IF(D20="-","-",F20+H20)</f>
        <v>0</v>
      </c>
      <c r="J20" s="10"/>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4" customFormat="1" ht="18" customHeight="1">
      <c r="A21" s="32" t="s">
        <v>24</v>
      </c>
      <c r="B21" s="42"/>
      <c r="C21" s="43"/>
      <c r="D21" s="231">
        <f>IF($B$26="OUI","-",C21-B21)</f>
        <v>0</v>
      </c>
      <c r="E21" s="232"/>
      <c r="F21" s="233">
        <f>IF(D21="-","-",D21*Taux!$C$18*10/12)</f>
        <v>0</v>
      </c>
      <c r="G21" s="234"/>
      <c r="H21" s="107">
        <f>IF(D21="-","-",D21*Taux!$C$19*2/12)</f>
        <v>0</v>
      </c>
      <c r="I21" s="108">
        <f>IF(D21="-","-",F21+H21)</f>
        <v>0</v>
      </c>
      <c r="J21" s="10"/>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4" customFormat="1" ht="18" customHeight="1" thickBot="1">
      <c r="A22" s="265" t="s">
        <v>29</v>
      </c>
      <c r="B22" s="266"/>
      <c r="C22" s="266"/>
      <c r="D22" s="267">
        <f>SUM(D19:E21)</f>
        <v>0</v>
      </c>
      <c r="E22" s="268"/>
      <c r="F22" s="269">
        <f>SUM(F19:G21)</f>
        <v>0</v>
      </c>
      <c r="G22" s="270"/>
      <c r="H22" s="109">
        <f>SUM(H19:H21)</f>
        <v>0</v>
      </c>
      <c r="I22" s="110">
        <f>SUM(I19:I21)</f>
        <v>0</v>
      </c>
      <c r="J22" s="10"/>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4" customFormat="1" ht="9.75" customHeight="1" thickBot="1">
      <c r="A23" s="15"/>
      <c r="B23" s="15"/>
      <c r="C23" s="15"/>
      <c r="D23" s="131"/>
      <c r="E23" s="131"/>
      <c r="F23" s="132"/>
      <c r="G23" s="132"/>
      <c r="H23" s="133"/>
      <c r="I23" s="132"/>
      <c r="J23" s="10"/>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4" customFormat="1" ht="16.5" customHeight="1">
      <c r="A24" s="280" t="s">
        <v>113</v>
      </c>
      <c r="B24" s="288" t="s">
        <v>110</v>
      </c>
      <c r="C24" s="285" t="s">
        <v>116</v>
      </c>
      <c r="D24" s="286"/>
      <c r="E24" s="287"/>
      <c r="F24" s="290" t="s">
        <v>31</v>
      </c>
      <c r="G24" s="291"/>
      <c r="H24" s="235" t="s">
        <v>32</v>
      </c>
      <c r="I24" s="263" t="s">
        <v>111</v>
      </c>
      <c r="J24" s="10"/>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4" customFormat="1" ht="16.5" customHeight="1">
      <c r="A25" s="281"/>
      <c r="B25" s="289"/>
      <c r="C25" s="134" t="s">
        <v>118</v>
      </c>
      <c r="D25" s="136" t="s">
        <v>117</v>
      </c>
      <c r="E25" s="135" t="s">
        <v>119</v>
      </c>
      <c r="F25" s="292"/>
      <c r="G25" s="293"/>
      <c r="H25" s="236"/>
      <c r="I25" s="264"/>
      <c r="J25" s="10"/>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4" customFormat="1" ht="19.5" customHeight="1" thickBot="1">
      <c r="A26" s="282"/>
      <c r="B26" s="137" t="s">
        <v>114</v>
      </c>
      <c r="C26" s="140" t="str">
        <f>IF(B26="OUI",D26+E26,"-")</f>
        <v>-</v>
      </c>
      <c r="D26" s="139" t="str">
        <f>IF(B26="OUI",Taux!C25,"-")</f>
        <v>-</v>
      </c>
      <c r="E26" s="138" t="str">
        <f>IF(B26="OUI",IF(B33&lt;=2,Taux!C22,IF(B33&gt;4,Taux!C24,Taux!C23)),"-")</f>
        <v>-</v>
      </c>
      <c r="F26" s="283" t="str">
        <f>IF(B26="OUI",C26*Taux!$C$18*10/12,"-")</f>
        <v>-</v>
      </c>
      <c r="G26" s="284"/>
      <c r="H26" s="109" t="str">
        <f>IF(B26="OUI",C26*Taux!$C$19*2/12,"-")</f>
        <v>-</v>
      </c>
      <c r="I26" s="110">
        <f>IF(B26="OUI",F26+H26,0)</f>
        <v>0</v>
      </c>
      <c r="J26" s="10"/>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4" customFormat="1" ht="9.75" customHeight="1" thickBot="1">
      <c r="A27" s="12"/>
      <c r="B27" s="12"/>
      <c r="C27" s="13"/>
      <c r="D27" s="13"/>
      <c r="E27" s="17"/>
      <c r="F27" s="17"/>
      <c r="G27" s="18"/>
      <c r="H27" s="17"/>
      <c r="I27" s="19"/>
      <c r="J27" s="10"/>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4" customFormat="1" ht="34.5" customHeight="1">
      <c r="A28" s="244" t="s">
        <v>25</v>
      </c>
      <c r="B28" s="245"/>
      <c r="C28" s="31" t="s">
        <v>7</v>
      </c>
      <c r="D28" s="246" t="s">
        <v>8</v>
      </c>
      <c r="E28" s="247"/>
      <c r="F28" s="248" t="s">
        <v>35</v>
      </c>
      <c r="G28" s="249"/>
      <c r="H28" s="27" t="s">
        <v>36</v>
      </c>
      <c r="I28" s="28" t="s">
        <v>11</v>
      </c>
      <c r="J28" s="10"/>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4" customFormat="1" ht="18" customHeight="1" thickBot="1">
      <c r="A29" s="253" t="s">
        <v>6</v>
      </c>
      <c r="B29" s="254"/>
      <c r="C29" s="111">
        <f>Taux!C20</f>
        <v>8</v>
      </c>
      <c r="D29" s="255">
        <f>Taux!C21</f>
        <v>8.4</v>
      </c>
      <c r="E29" s="256"/>
      <c r="F29" s="255">
        <f>C29*10</f>
        <v>80</v>
      </c>
      <c r="G29" s="256"/>
      <c r="H29" s="111">
        <f>D29*2</f>
        <v>16.8</v>
      </c>
      <c r="I29" s="110">
        <f>F29+H29</f>
        <v>96.8</v>
      </c>
      <c r="J29" s="10"/>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4" customFormat="1" ht="9.75" customHeight="1" thickBot="1">
      <c r="A30" s="12"/>
      <c r="B30" s="12"/>
      <c r="C30" s="13"/>
      <c r="D30" s="13"/>
      <c r="E30" s="17"/>
      <c r="F30" s="17"/>
      <c r="G30" s="18"/>
      <c r="H30" s="17"/>
      <c r="I30" s="19"/>
      <c r="J30" s="10"/>
      <c r="K30" s="6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10" s="1" customFormat="1" ht="16.5" customHeight="1">
      <c r="A31" s="257" t="s">
        <v>21</v>
      </c>
      <c r="B31" s="259" t="s">
        <v>37</v>
      </c>
      <c r="C31" s="259" t="s">
        <v>26</v>
      </c>
      <c r="D31" s="261" t="s">
        <v>39</v>
      </c>
      <c r="E31" s="262"/>
      <c r="F31" s="261" t="s">
        <v>40</v>
      </c>
      <c r="G31" s="262"/>
      <c r="H31" s="250" t="s">
        <v>41</v>
      </c>
      <c r="I31" s="251" t="s">
        <v>10</v>
      </c>
      <c r="J31" s="10"/>
    </row>
    <row r="32" spans="1:10" s="1" customFormat="1" ht="16.5" customHeight="1">
      <c r="A32" s="258"/>
      <c r="B32" s="260"/>
      <c r="C32" s="260"/>
      <c r="D32" s="37" t="s">
        <v>42</v>
      </c>
      <c r="E32" s="37" t="s">
        <v>43</v>
      </c>
      <c r="F32" s="37" t="s">
        <v>42</v>
      </c>
      <c r="G32" s="37" t="s">
        <v>84</v>
      </c>
      <c r="H32" s="210"/>
      <c r="I32" s="252"/>
      <c r="J32" s="10"/>
    </row>
    <row r="33" spans="1:10" s="1" customFormat="1" ht="18" customHeight="1" thickBot="1">
      <c r="A33" s="34" t="s">
        <v>9</v>
      </c>
      <c r="B33" s="41"/>
      <c r="C33" s="30">
        <f>IF(B33&lt;=2,Taux!C30,IF(B33&gt;4,Taux!C32,Taux!C31))</f>
        <v>70</v>
      </c>
      <c r="D33" s="41"/>
      <c r="E33" s="30">
        <f>D33*Taux!C34</f>
        <v>0</v>
      </c>
      <c r="F33" s="41"/>
      <c r="G33" s="30">
        <f>F33*Taux!C33</f>
        <v>0</v>
      </c>
      <c r="H33" s="161">
        <f>C33+E33+G33</f>
        <v>70</v>
      </c>
      <c r="I33" s="112">
        <f>(((H33*Taux!C28)*10/12)+((H33*Taux!C29)*2/12))</f>
        <v>245.11666666666667</v>
      </c>
      <c r="J33" s="10"/>
    </row>
    <row r="34" spans="1:9" s="1" customFormat="1" ht="9.75" customHeight="1" thickBot="1">
      <c r="A34" s="20"/>
      <c r="B34" s="20"/>
      <c r="C34" s="20"/>
      <c r="D34" s="20"/>
      <c r="E34" s="20"/>
      <c r="F34" s="20"/>
      <c r="G34" s="21"/>
      <c r="H34" s="22"/>
      <c r="I34" s="22"/>
    </row>
    <row r="35" spans="1:9" s="1" customFormat="1" ht="18" customHeight="1" thickBot="1">
      <c r="A35" s="103" t="s">
        <v>59</v>
      </c>
      <c r="B35" s="104"/>
      <c r="C35" s="20"/>
      <c r="D35" s="237" t="s">
        <v>80</v>
      </c>
      <c r="E35" s="238"/>
      <c r="F35" s="238"/>
      <c r="G35" s="238"/>
      <c r="H35" s="238"/>
      <c r="I35" s="113">
        <f>I14+I22+I26+I29+I33</f>
        <v>341.9166666666667</v>
      </c>
    </row>
    <row r="36" spans="1:9" s="1" customFormat="1" ht="18" customHeight="1" thickBot="1">
      <c r="A36" s="103" t="s">
        <v>123</v>
      </c>
      <c r="B36" s="104"/>
      <c r="C36" s="20"/>
      <c r="D36" s="239" t="s">
        <v>121</v>
      </c>
      <c r="E36" s="240"/>
      <c r="F36" s="240"/>
      <c r="G36" s="240"/>
      <c r="H36" s="240"/>
      <c r="I36" s="114" t="str">
        <f>IF(I10="","-",(((I14+I29+I33+(IF(B26="OUI",I26,0)))*I10/12)+I22))</f>
        <v>-</v>
      </c>
    </row>
    <row r="37" spans="1:9" s="1" customFormat="1" ht="9.75" customHeight="1" thickBot="1">
      <c r="A37" s="20"/>
      <c r="B37" s="20"/>
      <c r="C37" s="20"/>
      <c r="D37" s="20"/>
      <c r="E37" s="20"/>
      <c r="F37" s="20"/>
      <c r="G37" s="21"/>
      <c r="H37" s="22"/>
      <c r="I37" s="22"/>
    </row>
    <row r="38" spans="1:9" s="1" customFormat="1" ht="19.5" customHeight="1" thickBot="1">
      <c r="A38" s="20"/>
      <c r="B38" s="241" t="s">
        <v>45</v>
      </c>
      <c r="C38" s="242"/>
      <c r="D38" s="242"/>
      <c r="E38" s="242"/>
      <c r="F38" s="242"/>
      <c r="G38" s="242"/>
      <c r="H38" s="243"/>
      <c r="I38" s="115">
        <f>IF(I10="",IF(I35&lt;I9,0,I35-I9),IF(I36&lt;I11,0,I36-I11))</f>
        <v>0</v>
      </c>
    </row>
    <row r="39" spans="1:9" s="1" customFormat="1" ht="9.75" customHeight="1" thickBot="1">
      <c r="A39" s="20"/>
      <c r="B39" s="20"/>
      <c r="C39" s="20"/>
      <c r="D39" s="20"/>
      <c r="E39" s="23"/>
      <c r="F39" s="23"/>
      <c r="G39" s="23"/>
      <c r="H39" s="23"/>
      <c r="I39" s="24"/>
    </row>
    <row r="40" spans="1:9" s="1" customFormat="1" ht="19.5" customHeight="1" thickBot="1">
      <c r="A40" s="20"/>
      <c r="B40" s="211" t="s">
        <v>136</v>
      </c>
      <c r="C40" s="212"/>
      <c r="D40" s="212"/>
      <c r="E40" s="212"/>
      <c r="F40" s="212"/>
      <c r="G40" s="212"/>
      <c r="H40" s="213"/>
      <c r="I40" s="154">
        <f>IF(I10="",-I14,-I14*I10/12)</f>
        <v>0</v>
      </c>
    </row>
    <row r="41" spans="1:9" s="1" customFormat="1" ht="39.75" customHeight="1" thickBot="1">
      <c r="A41" s="20"/>
      <c r="B41" s="217" t="s">
        <v>138</v>
      </c>
      <c r="C41" s="218"/>
      <c r="D41" s="219" t="s">
        <v>147</v>
      </c>
      <c r="E41" s="219"/>
      <c r="F41" s="219"/>
      <c r="G41" s="219"/>
      <c r="H41" s="219"/>
      <c r="I41" s="220"/>
    </row>
    <row r="42" spans="1:9" s="1" customFormat="1" ht="9.75" customHeight="1" thickBot="1">
      <c r="A42" s="20"/>
      <c r="B42" s="20"/>
      <c r="C42" s="20"/>
      <c r="D42" s="20"/>
      <c r="E42" s="23"/>
      <c r="F42" s="23"/>
      <c r="G42" s="23"/>
      <c r="H42" s="23"/>
      <c r="I42" s="24"/>
    </row>
    <row r="43" spans="1:9" s="1" customFormat="1" ht="19.5" customHeight="1" thickBot="1">
      <c r="A43" s="20"/>
      <c r="B43" s="49"/>
      <c r="C43" s="49"/>
      <c r="D43" s="49"/>
      <c r="E43" s="49"/>
      <c r="F43" s="214" t="s">
        <v>137</v>
      </c>
      <c r="G43" s="215"/>
      <c r="H43" s="216"/>
      <c r="I43" s="155">
        <f>IF(-I40&gt;I38,0,I38+I40)</f>
        <v>0</v>
      </c>
    </row>
    <row r="44" spans="1:9" s="1" customFormat="1" ht="9.75" customHeight="1">
      <c r="A44" s="20"/>
      <c r="B44" s="20"/>
      <c r="C44" s="20"/>
      <c r="D44" s="20"/>
      <c r="E44" s="23"/>
      <c r="F44" s="23"/>
      <c r="G44" s="23"/>
      <c r="H44" s="23"/>
      <c r="I44" s="24"/>
    </row>
    <row r="45" spans="1:9" s="1" customFormat="1" ht="18" customHeight="1">
      <c r="A45" s="20" t="s">
        <v>142</v>
      </c>
      <c r="B45" s="20"/>
      <c r="C45" s="35" t="str">
        <f>IF(I43=0,"-",[1]!ConvNumberLetter(I43,1,0))</f>
        <v>-</v>
      </c>
      <c r="D45" s="35"/>
      <c r="E45" s="23"/>
      <c r="F45" s="23"/>
      <c r="G45" s="23"/>
      <c r="H45" s="23"/>
      <c r="I45" s="24"/>
    </row>
    <row r="46" spans="1:9" s="1" customFormat="1" ht="4.5" customHeight="1">
      <c r="A46" s="35"/>
      <c r="B46" s="35"/>
      <c r="C46" s="35"/>
      <c r="D46" s="35"/>
      <c r="E46" s="35"/>
      <c r="F46" s="35"/>
      <c r="G46" s="35"/>
      <c r="H46" s="35"/>
      <c r="I46" s="35"/>
    </row>
    <row r="47" spans="1:9" s="1" customFormat="1" ht="19.5" customHeight="1">
      <c r="A47" s="11"/>
      <c r="B47" s="11"/>
      <c r="C47" s="11"/>
      <c r="D47" s="11"/>
      <c r="E47" s="11"/>
      <c r="F47" s="11"/>
      <c r="G47" s="11" t="s">
        <v>69</v>
      </c>
      <c r="H47" s="22"/>
      <c r="I47" s="22"/>
    </row>
    <row r="48" spans="1:9" s="1" customFormat="1" ht="4.5" customHeight="1">
      <c r="A48" s="11"/>
      <c r="B48" s="11"/>
      <c r="C48" s="11"/>
      <c r="D48" s="11"/>
      <c r="E48" s="11"/>
      <c r="F48" s="11"/>
      <c r="G48" s="11"/>
      <c r="H48" s="22"/>
      <c r="I48" s="22"/>
    </row>
    <row r="49" spans="1:9" s="1" customFormat="1" ht="19.5" customHeight="1">
      <c r="A49" s="11"/>
      <c r="B49" s="11"/>
      <c r="C49" s="11"/>
      <c r="D49" s="11"/>
      <c r="E49" s="11"/>
      <c r="F49" s="11"/>
      <c r="G49" s="11" t="s">
        <v>46</v>
      </c>
      <c r="H49" s="22"/>
      <c r="I49" s="22"/>
    </row>
    <row r="50" spans="1:9" s="1" customFormat="1" ht="19.5" customHeight="1">
      <c r="A50" s="20"/>
      <c r="B50" s="20"/>
      <c r="C50" s="20"/>
      <c r="D50" s="20"/>
      <c r="E50" s="20"/>
      <c r="F50" s="20"/>
      <c r="G50" s="11"/>
      <c r="H50" s="22"/>
      <c r="I50" s="22"/>
    </row>
    <row r="51" ht="19.5" customHeight="1">
      <c r="G51" s="11" t="s">
        <v>148</v>
      </c>
    </row>
    <row r="52" ht="9.75" customHeight="1"/>
    <row r="53" ht="12.75" customHeight="1">
      <c r="A53" s="63" t="s">
        <v>79</v>
      </c>
    </row>
    <row r="54" ht="12.75" customHeight="1">
      <c r="A54" s="63" t="s">
        <v>73</v>
      </c>
    </row>
    <row r="55" ht="12.75" customHeight="1">
      <c r="A55" s="63" t="s">
        <v>74</v>
      </c>
    </row>
    <row r="56" ht="12.75" customHeight="1">
      <c r="A56" s="63" t="s">
        <v>130</v>
      </c>
    </row>
    <row r="57" ht="12.75" customHeight="1">
      <c r="A57" s="63" t="s">
        <v>75</v>
      </c>
    </row>
    <row r="58" ht="12.75" customHeight="1">
      <c r="A58" s="63" t="s">
        <v>76</v>
      </c>
    </row>
    <row r="59" ht="12.75" customHeight="1">
      <c r="A59" s="63" t="s">
        <v>122</v>
      </c>
    </row>
  </sheetData>
  <sheetProtection/>
  <mergeCells count="61">
    <mergeCell ref="A6:I6"/>
    <mergeCell ref="A1:I1"/>
    <mergeCell ref="A2:I2"/>
    <mergeCell ref="A3:I3"/>
    <mergeCell ref="B4:H4"/>
    <mergeCell ref="A5:I5"/>
    <mergeCell ref="D14:E14"/>
    <mergeCell ref="F14:G14"/>
    <mergeCell ref="B8:C8"/>
    <mergeCell ref="D8:E9"/>
    <mergeCell ref="F8:H8"/>
    <mergeCell ref="B9:C9"/>
    <mergeCell ref="B10:C10"/>
    <mergeCell ref="D10:E10"/>
    <mergeCell ref="F10:H10"/>
    <mergeCell ref="B11:C11"/>
    <mergeCell ref="D11:E11"/>
    <mergeCell ref="F11:H11"/>
    <mergeCell ref="D13:E13"/>
    <mergeCell ref="F13:G13"/>
    <mergeCell ref="A22:C22"/>
    <mergeCell ref="D22:E22"/>
    <mergeCell ref="F22:G22"/>
    <mergeCell ref="B15:I15"/>
    <mergeCell ref="A16:E16"/>
    <mergeCell ref="F16:G16"/>
    <mergeCell ref="D18:E18"/>
    <mergeCell ref="F18:G18"/>
    <mergeCell ref="D19:E19"/>
    <mergeCell ref="F19:G19"/>
    <mergeCell ref="I24:I25"/>
    <mergeCell ref="F26:G26"/>
    <mergeCell ref="D20:E20"/>
    <mergeCell ref="F20:G20"/>
    <mergeCell ref="D21:E21"/>
    <mergeCell ref="F21:G21"/>
    <mergeCell ref="A24:A26"/>
    <mergeCell ref="B24:B25"/>
    <mergeCell ref="C24:E24"/>
    <mergeCell ref="F24:G25"/>
    <mergeCell ref="H24:H25"/>
    <mergeCell ref="A28:B28"/>
    <mergeCell ref="D28:E28"/>
    <mergeCell ref="F28:G28"/>
    <mergeCell ref="A29:B29"/>
    <mergeCell ref="D29:E29"/>
    <mergeCell ref="F29:G29"/>
    <mergeCell ref="A31:A32"/>
    <mergeCell ref="B31:B32"/>
    <mergeCell ref="C31:C32"/>
    <mergeCell ref="D31:E31"/>
    <mergeCell ref="F31:G31"/>
    <mergeCell ref="F43:H43"/>
    <mergeCell ref="I31:I32"/>
    <mergeCell ref="D35:H35"/>
    <mergeCell ref="D36:H36"/>
    <mergeCell ref="B38:H38"/>
    <mergeCell ref="B40:H40"/>
    <mergeCell ref="B41:C41"/>
    <mergeCell ref="D41:I41"/>
    <mergeCell ref="H31:H32"/>
  </mergeCells>
  <printOptions horizontalCentered="1"/>
  <pageMargins left="0.1968503937007874" right="0.1968503937007874" top="0.11811023622047245" bottom="0.11811023622047245" header="0" footer="0"/>
  <pageSetup fitToHeight="1" fitToWidth="1" horizontalDpi="600" verticalDpi="600" orientation="portrait" paperSize="9" scale="81"/>
</worksheet>
</file>

<file path=xl/worksheets/sheet17.xml><?xml version="1.0" encoding="utf-8"?>
<worksheet xmlns="http://schemas.openxmlformats.org/spreadsheetml/2006/main" xmlns:r="http://schemas.openxmlformats.org/officeDocument/2006/relationships">
  <sheetPr>
    <pageSetUpPr fitToPage="1"/>
  </sheetPr>
  <dimension ref="A1:IV59"/>
  <sheetViews>
    <sheetView zoomScalePageLayoutView="0" workbookViewId="0" topLeftCell="A1">
      <selection activeCell="B9" sqref="B9:C9"/>
    </sheetView>
  </sheetViews>
  <sheetFormatPr defaultColWidth="11.00390625" defaultRowHeight="14.25"/>
  <cols>
    <col min="1" max="1" width="18.625" style="11" customWidth="1"/>
    <col min="2" max="3" width="12.625" style="11" customWidth="1"/>
    <col min="4" max="7" width="6.625" style="11" customWidth="1"/>
    <col min="8" max="8" width="12.625" style="11" customWidth="1"/>
    <col min="9" max="9" width="13.625" style="11" customWidth="1"/>
    <col min="10" max="10" width="11.625" style="1" customWidth="1"/>
    <col min="11" max="16384" width="10.625" style="1" customWidth="1"/>
  </cols>
  <sheetData>
    <row r="1" spans="1:9" ht="18">
      <c r="A1" s="196" t="s">
        <v>27</v>
      </c>
      <c r="B1" s="196"/>
      <c r="C1" s="196"/>
      <c r="D1" s="196"/>
      <c r="E1" s="196"/>
      <c r="F1" s="196"/>
      <c r="G1" s="196"/>
      <c r="H1" s="196"/>
      <c r="I1" s="196"/>
    </row>
    <row r="2" spans="1:9" ht="18">
      <c r="A2" s="196">
        <v>2017</v>
      </c>
      <c r="B2" s="196"/>
      <c r="C2" s="196"/>
      <c r="D2" s="196"/>
      <c r="E2" s="196"/>
      <c r="F2" s="196"/>
      <c r="G2" s="196"/>
      <c r="H2" s="196"/>
      <c r="I2" s="196"/>
    </row>
    <row r="3" spans="1:256" s="4" customFormat="1" ht="24.75" customHeight="1">
      <c r="A3" s="197" t="s">
        <v>44</v>
      </c>
      <c r="B3" s="198"/>
      <c r="C3" s="198"/>
      <c r="D3" s="198"/>
      <c r="E3" s="198"/>
      <c r="F3" s="198"/>
      <c r="G3" s="198"/>
      <c r="H3" s="198"/>
      <c r="I3" s="19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9.75" customHeight="1">
      <c r="A4" s="12"/>
      <c r="B4" s="199"/>
      <c r="C4" s="199"/>
      <c r="D4" s="199"/>
      <c r="E4" s="199"/>
      <c r="F4" s="199"/>
      <c r="G4" s="199"/>
      <c r="H4" s="199"/>
      <c r="I4" s="13"/>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3.5">
      <c r="A5" s="200" t="s">
        <v>28</v>
      </c>
      <c r="B5" s="201"/>
      <c r="C5" s="201"/>
      <c r="D5" s="201"/>
      <c r="E5" s="201"/>
      <c r="F5" s="201"/>
      <c r="G5" s="201"/>
      <c r="H5" s="201"/>
      <c r="I5" s="202"/>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49.5" customHeight="1">
      <c r="A6" s="294" t="s">
        <v>120</v>
      </c>
      <c r="B6" s="295"/>
      <c r="C6" s="295"/>
      <c r="D6" s="295"/>
      <c r="E6" s="295"/>
      <c r="F6" s="295"/>
      <c r="G6" s="295"/>
      <c r="H6" s="295"/>
      <c r="I6" s="296"/>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9.75" customHeight="1" thickBot="1">
      <c r="A7" s="12"/>
      <c r="B7" s="160"/>
      <c r="C7" s="160"/>
      <c r="D7" s="160"/>
      <c r="E7" s="160"/>
      <c r="F7" s="160"/>
      <c r="G7" s="160"/>
      <c r="H7" s="160"/>
      <c r="I7" s="13"/>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18" customHeight="1">
      <c r="A8" s="38" t="s">
        <v>19</v>
      </c>
      <c r="B8" s="300" t="s">
        <v>183</v>
      </c>
      <c r="C8" s="301"/>
      <c r="D8" s="221" t="s">
        <v>128</v>
      </c>
      <c r="E8" s="222"/>
      <c r="F8" s="302" t="s">
        <v>64</v>
      </c>
      <c r="G8" s="302"/>
      <c r="H8" s="303"/>
      <c r="I8" s="84"/>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18" customHeight="1">
      <c r="A9" s="39" t="s">
        <v>49</v>
      </c>
      <c r="B9" s="304"/>
      <c r="C9" s="305"/>
      <c r="D9" s="223"/>
      <c r="E9" s="224"/>
      <c r="F9" s="85" t="s">
        <v>81</v>
      </c>
      <c r="G9" s="85"/>
      <c r="H9" s="86"/>
      <c r="I9" s="40">
        <f>Taux!A37</f>
        <v>1785</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18" customHeight="1" thickBot="1">
      <c r="A10" s="91" t="s">
        <v>55</v>
      </c>
      <c r="B10" s="306"/>
      <c r="C10" s="307"/>
      <c r="D10" s="225" t="s">
        <v>129</v>
      </c>
      <c r="E10" s="226"/>
      <c r="F10" s="308" t="s">
        <v>77</v>
      </c>
      <c r="G10" s="309"/>
      <c r="H10" s="309"/>
      <c r="I10" s="93"/>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4" customFormat="1" ht="18" customHeight="1" thickBot="1">
      <c r="A11" s="87" t="s">
        <v>48</v>
      </c>
      <c r="B11" s="312"/>
      <c r="C11" s="313"/>
      <c r="D11" s="227">
        <v>350</v>
      </c>
      <c r="E11" s="228"/>
      <c r="F11" s="229" t="s">
        <v>78</v>
      </c>
      <c r="G11" s="229"/>
      <c r="H11" s="230"/>
      <c r="I11" s="92" t="str">
        <f>IF(I10="","-",I9*I10/12)</f>
        <v>-</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4" customFormat="1" ht="9.75" customHeight="1" thickBot="1">
      <c r="A12" s="15"/>
      <c r="B12" s="16"/>
      <c r="C12" s="160"/>
      <c r="D12" s="160"/>
      <c r="E12" s="160"/>
      <c r="F12" s="160"/>
      <c r="G12" s="160"/>
      <c r="H12" s="160"/>
      <c r="I12" s="13"/>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4" customFormat="1" ht="34.5" customHeight="1">
      <c r="A13" s="25" t="s">
        <v>20</v>
      </c>
      <c r="B13" s="26" t="s">
        <v>56</v>
      </c>
      <c r="C13" s="26" t="s">
        <v>57</v>
      </c>
      <c r="D13" s="261" t="s">
        <v>58</v>
      </c>
      <c r="E13" s="262"/>
      <c r="F13" s="273" t="s">
        <v>34</v>
      </c>
      <c r="G13" s="274"/>
      <c r="H13" s="27" t="s">
        <v>33</v>
      </c>
      <c r="I13" s="28" t="s">
        <v>0</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4" customFormat="1" ht="18" customHeight="1">
      <c r="A14" s="88" t="s">
        <v>9</v>
      </c>
      <c r="B14" s="94">
        <f>I8</f>
        <v>0</v>
      </c>
      <c r="C14" s="89"/>
      <c r="D14" s="310">
        <f>IF((B14+(C14*0.25)&lt;F16),(B14+(C14*0.25)),F16)</f>
        <v>0</v>
      </c>
      <c r="E14" s="311"/>
      <c r="F14" s="271">
        <f>D14*(10/12)*Taux!C5</f>
        <v>0</v>
      </c>
      <c r="G14" s="272"/>
      <c r="H14" s="116">
        <f>D14*(2/12)*Taux!C6</f>
        <v>0</v>
      </c>
      <c r="I14" s="117">
        <f>F14+H14</f>
        <v>0</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4" customFormat="1" ht="18" customHeight="1" thickBot="1">
      <c r="A15" s="29" t="s">
        <v>71</v>
      </c>
      <c r="B15" s="297"/>
      <c r="C15" s="298"/>
      <c r="D15" s="298"/>
      <c r="E15" s="298"/>
      <c r="F15" s="298"/>
      <c r="G15" s="298"/>
      <c r="H15" s="298"/>
      <c r="I15" s="299"/>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4" customFormat="1" ht="18" customHeight="1" thickBot="1">
      <c r="A16" s="275" t="s">
        <v>135</v>
      </c>
      <c r="B16" s="276"/>
      <c r="C16" s="276"/>
      <c r="D16" s="276"/>
      <c r="E16" s="277"/>
      <c r="F16" s="278">
        <f>IF(D11="","",IF(D11&lt;=Taux!B10,Taux!C10,(IF(AND(D11&gt;Taux!B10,D11&lt;=Taux!B11),Taux!C11,(IF(AND(D11&gt;Taux!B11,D11&lt;=Taux!B12),Taux!C12,(IF(AND(D11&gt;Taux!B12,D11&lt;=Taux!B13),Taux!C13,Taux!C14))))))))</f>
        <v>3</v>
      </c>
      <c r="G16" s="279"/>
      <c r="H16" s="152"/>
      <c r="I16" s="15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4" customFormat="1" ht="9.75" customHeight="1" thickBot="1">
      <c r="A17" s="11"/>
      <c r="B17" s="11"/>
      <c r="C17" s="11"/>
      <c r="D17" s="11"/>
      <c r="E17" s="11"/>
      <c r="F17" s="11"/>
      <c r="G17" s="11"/>
      <c r="H17" s="11"/>
      <c r="I17" s="1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4" customFormat="1" ht="34.5" customHeight="1">
      <c r="A18" s="62" t="s">
        <v>72</v>
      </c>
      <c r="B18" s="33" t="s">
        <v>99</v>
      </c>
      <c r="C18" s="33" t="s">
        <v>100</v>
      </c>
      <c r="D18" s="261" t="s">
        <v>47</v>
      </c>
      <c r="E18" s="262"/>
      <c r="F18" s="273" t="s">
        <v>31</v>
      </c>
      <c r="G18" s="274"/>
      <c r="H18" s="27" t="s">
        <v>32</v>
      </c>
      <c r="I18" s="28" t="s">
        <v>112</v>
      </c>
      <c r="J18" s="10"/>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4" customFormat="1" ht="18" customHeight="1">
      <c r="A19" s="32" t="s">
        <v>22</v>
      </c>
      <c r="B19" s="42"/>
      <c r="C19" s="43"/>
      <c r="D19" s="231">
        <f>IF($B$26="OUI","-",C19-B19)</f>
        <v>0</v>
      </c>
      <c r="E19" s="232"/>
      <c r="F19" s="233">
        <f>IF(D19="-","-",D19*Taux!$C$18*10/12)</f>
        <v>0</v>
      </c>
      <c r="G19" s="234"/>
      <c r="H19" s="107">
        <f>IF(D19="-","-",D19*Taux!$C$19*2/12)</f>
        <v>0</v>
      </c>
      <c r="I19" s="108">
        <f>IF(D19="-","-",F19+H19)</f>
        <v>0</v>
      </c>
      <c r="J19" s="10"/>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4" customFormat="1" ht="18" customHeight="1">
      <c r="A20" s="32" t="s">
        <v>23</v>
      </c>
      <c r="B20" s="42"/>
      <c r="C20" s="43"/>
      <c r="D20" s="231">
        <f>IF($B$26="OUI","-",C20-B20)</f>
        <v>0</v>
      </c>
      <c r="E20" s="232"/>
      <c r="F20" s="233">
        <f>IF(D20="-","-",D20*Taux!$C$18*10/12)</f>
        <v>0</v>
      </c>
      <c r="G20" s="234"/>
      <c r="H20" s="107">
        <f>IF(D20="-","-",D20*Taux!$C$19*2/12)</f>
        <v>0</v>
      </c>
      <c r="I20" s="108">
        <f>IF(D20="-","-",F20+H20)</f>
        <v>0</v>
      </c>
      <c r="J20" s="10"/>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4" customFormat="1" ht="18" customHeight="1">
      <c r="A21" s="32" t="s">
        <v>24</v>
      </c>
      <c r="B21" s="42"/>
      <c r="C21" s="43"/>
      <c r="D21" s="231">
        <f>IF($B$26="OUI","-",C21-B21)</f>
        <v>0</v>
      </c>
      <c r="E21" s="232"/>
      <c r="F21" s="233">
        <f>IF(D21="-","-",D21*Taux!$C$18*10/12)</f>
        <v>0</v>
      </c>
      <c r="G21" s="234"/>
      <c r="H21" s="107">
        <f>IF(D21="-","-",D21*Taux!$C$19*2/12)</f>
        <v>0</v>
      </c>
      <c r="I21" s="108">
        <f>IF(D21="-","-",F21+H21)</f>
        <v>0</v>
      </c>
      <c r="J21" s="10"/>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4" customFormat="1" ht="18" customHeight="1" thickBot="1">
      <c r="A22" s="265" t="s">
        <v>29</v>
      </c>
      <c r="B22" s="266"/>
      <c r="C22" s="266"/>
      <c r="D22" s="267">
        <f>SUM(D19:E21)</f>
        <v>0</v>
      </c>
      <c r="E22" s="268"/>
      <c r="F22" s="269">
        <f>SUM(F19:G21)</f>
        <v>0</v>
      </c>
      <c r="G22" s="270"/>
      <c r="H22" s="109">
        <f>SUM(H19:H21)</f>
        <v>0</v>
      </c>
      <c r="I22" s="110">
        <f>SUM(I19:I21)</f>
        <v>0</v>
      </c>
      <c r="J22" s="10"/>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4" customFormat="1" ht="9.75" customHeight="1" thickBot="1">
      <c r="A23" s="15"/>
      <c r="B23" s="15"/>
      <c r="C23" s="15"/>
      <c r="D23" s="131"/>
      <c r="E23" s="131"/>
      <c r="F23" s="132"/>
      <c r="G23" s="132"/>
      <c r="H23" s="133"/>
      <c r="I23" s="132"/>
      <c r="J23" s="10"/>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4" customFormat="1" ht="16.5" customHeight="1">
      <c r="A24" s="280" t="s">
        <v>113</v>
      </c>
      <c r="B24" s="288" t="s">
        <v>110</v>
      </c>
      <c r="C24" s="285" t="s">
        <v>116</v>
      </c>
      <c r="D24" s="286"/>
      <c r="E24" s="287"/>
      <c r="F24" s="290" t="s">
        <v>31</v>
      </c>
      <c r="G24" s="291"/>
      <c r="H24" s="235" t="s">
        <v>32</v>
      </c>
      <c r="I24" s="263" t="s">
        <v>111</v>
      </c>
      <c r="J24" s="10"/>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4" customFormat="1" ht="16.5" customHeight="1">
      <c r="A25" s="281"/>
      <c r="B25" s="289"/>
      <c r="C25" s="134" t="s">
        <v>118</v>
      </c>
      <c r="D25" s="136" t="s">
        <v>117</v>
      </c>
      <c r="E25" s="135" t="s">
        <v>119</v>
      </c>
      <c r="F25" s="292"/>
      <c r="G25" s="293"/>
      <c r="H25" s="236"/>
      <c r="I25" s="264"/>
      <c r="J25" s="10"/>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4" customFormat="1" ht="19.5" customHeight="1" thickBot="1">
      <c r="A26" s="282"/>
      <c r="B26" s="137" t="s">
        <v>114</v>
      </c>
      <c r="C26" s="140" t="str">
        <f>IF(B26="OUI",D26+E26,"-")</f>
        <v>-</v>
      </c>
      <c r="D26" s="139" t="str">
        <f>IF(B26="OUI",Taux!C25,"-")</f>
        <v>-</v>
      </c>
      <c r="E26" s="138" t="str">
        <f>IF(B26="OUI",IF(B33&lt;=2,Taux!C22,IF(B33&gt;4,Taux!C24,Taux!C23)),"-")</f>
        <v>-</v>
      </c>
      <c r="F26" s="283" t="str">
        <f>IF(B26="OUI",C26*Taux!$C$18*10/12,"-")</f>
        <v>-</v>
      </c>
      <c r="G26" s="284"/>
      <c r="H26" s="109" t="str">
        <f>IF(B26="OUI",C26*Taux!$C$19*2/12,"-")</f>
        <v>-</v>
      </c>
      <c r="I26" s="110">
        <f>IF(B26="OUI",F26+H26,0)</f>
        <v>0</v>
      </c>
      <c r="J26" s="10"/>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4" customFormat="1" ht="9.75" customHeight="1" thickBot="1">
      <c r="A27" s="12"/>
      <c r="B27" s="12"/>
      <c r="C27" s="13"/>
      <c r="D27" s="13"/>
      <c r="E27" s="17"/>
      <c r="F27" s="17"/>
      <c r="G27" s="18"/>
      <c r="H27" s="17"/>
      <c r="I27" s="19"/>
      <c r="J27" s="10"/>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4" customFormat="1" ht="34.5" customHeight="1">
      <c r="A28" s="244" t="s">
        <v>25</v>
      </c>
      <c r="B28" s="245"/>
      <c r="C28" s="31" t="s">
        <v>7</v>
      </c>
      <c r="D28" s="246" t="s">
        <v>8</v>
      </c>
      <c r="E28" s="247"/>
      <c r="F28" s="248" t="s">
        <v>35</v>
      </c>
      <c r="G28" s="249"/>
      <c r="H28" s="27" t="s">
        <v>36</v>
      </c>
      <c r="I28" s="28" t="s">
        <v>11</v>
      </c>
      <c r="J28" s="10"/>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4" customFormat="1" ht="18" customHeight="1" thickBot="1">
      <c r="A29" s="253" t="s">
        <v>6</v>
      </c>
      <c r="B29" s="254"/>
      <c r="C29" s="111">
        <f>Taux!C20</f>
        <v>8</v>
      </c>
      <c r="D29" s="255">
        <f>Taux!C21</f>
        <v>8.4</v>
      </c>
      <c r="E29" s="256"/>
      <c r="F29" s="255">
        <f>C29*10</f>
        <v>80</v>
      </c>
      <c r="G29" s="256"/>
      <c r="H29" s="111">
        <f>D29*2</f>
        <v>16.8</v>
      </c>
      <c r="I29" s="110">
        <f>F29+H29</f>
        <v>96.8</v>
      </c>
      <c r="J29" s="10"/>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4" customFormat="1" ht="9.75" customHeight="1" thickBot="1">
      <c r="A30" s="12"/>
      <c r="B30" s="12"/>
      <c r="C30" s="13"/>
      <c r="D30" s="13"/>
      <c r="E30" s="17"/>
      <c r="F30" s="17"/>
      <c r="G30" s="18"/>
      <c r="H30" s="17"/>
      <c r="I30" s="19"/>
      <c r="J30" s="10"/>
      <c r="K30" s="6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10" s="1" customFormat="1" ht="16.5" customHeight="1">
      <c r="A31" s="257" t="s">
        <v>21</v>
      </c>
      <c r="B31" s="259" t="s">
        <v>37</v>
      </c>
      <c r="C31" s="259" t="s">
        <v>26</v>
      </c>
      <c r="D31" s="261" t="s">
        <v>39</v>
      </c>
      <c r="E31" s="262"/>
      <c r="F31" s="261" t="s">
        <v>40</v>
      </c>
      <c r="G31" s="262"/>
      <c r="H31" s="250" t="s">
        <v>41</v>
      </c>
      <c r="I31" s="251" t="s">
        <v>10</v>
      </c>
      <c r="J31" s="10"/>
    </row>
    <row r="32" spans="1:10" s="1" customFormat="1" ht="16.5" customHeight="1">
      <c r="A32" s="258"/>
      <c r="B32" s="260"/>
      <c r="C32" s="260"/>
      <c r="D32" s="37" t="s">
        <v>42</v>
      </c>
      <c r="E32" s="37" t="s">
        <v>43</v>
      </c>
      <c r="F32" s="37" t="s">
        <v>42</v>
      </c>
      <c r="G32" s="37" t="s">
        <v>84</v>
      </c>
      <c r="H32" s="210"/>
      <c r="I32" s="252"/>
      <c r="J32" s="10"/>
    </row>
    <row r="33" spans="1:10" s="1" customFormat="1" ht="18" customHeight="1" thickBot="1">
      <c r="A33" s="34" t="s">
        <v>9</v>
      </c>
      <c r="B33" s="41"/>
      <c r="C33" s="30">
        <f>IF(B33&lt;=2,Taux!C30,IF(B33&gt;4,Taux!C32,Taux!C31))</f>
        <v>70</v>
      </c>
      <c r="D33" s="41"/>
      <c r="E33" s="30">
        <f>D33*Taux!C34</f>
        <v>0</v>
      </c>
      <c r="F33" s="41"/>
      <c r="G33" s="30">
        <f>F33*Taux!C33</f>
        <v>0</v>
      </c>
      <c r="H33" s="161">
        <f>C33+E33+G33</f>
        <v>70</v>
      </c>
      <c r="I33" s="112">
        <f>(((H33*Taux!C28)*10/12)+((H33*Taux!C29)*2/12))</f>
        <v>245.11666666666667</v>
      </c>
      <c r="J33" s="10"/>
    </row>
    <row r="34" spans="1:9" s="1" customFormat="1" ht="9.75" customHeight="1" thickBot="1">
      <c r="A34" s="20"/>
      <c r="B34" s="20"/>
      <c r="C34" s="20"/>
      <c r="D34" s="20"/>
      <c r="E34" s="20"/>
      <c r="F34" s="20"/>
      <c r="G34" s="21"/>
      <c r="H34" s="22"/>
      <c r="I34" s="22"/>
    </row>
    <row r="35" spans="1:9" s="1" customFormat="1" ht="18" customHeight="1" thickBot="1">
      <c r="A35" s="103" t="s">
        <v>59</v>
      </c>
      <c r="B35" s="104"/>
      <c r="C35" s="20"/>
      <c r="D35" s="237" t="s">
        <v>80</v>
      </c>
      <c r="E35" s="238"/>
      <c r="F35" s="238"/>
      <c r="G35" s="238"/>
      <c r="H35" s="238"/>
      <c r="I35" s="113">
        <f>I14+I22+I26+I29+I33</f>
        <v>341.9166666666667</v>
      </c>
    </row>
    <row r="36" spans="1:9" s="1" customFormat="1" ht="18" customHeight="1" thickBot="1">
      <c r="A36" s="103" t="s">
        <v>123</v>
      </c>
      <c r="B36" s="104"/>
      <c r="C36" s="20"/>
      <c r="D36" s="239" t="s">
        <v>121</v>
      </c>
      <c r="E36" s="240"/>
      <c r="F36" s="240"/>
      <c r="G36" s="240"/>
      <c r="H36" s="240"/>
      <c r="I36" s="114" t="str">
        <f>IF(I10="","-",(((I14+I29+I33+(IF(B26="OUI",I26,0)))*I10/12)+I22))</f>
        <v>-</v>
      </c>
    </row>
    <row r="37" spans="1:9" s="1" customFormat="1" ht="9.75" customHeight="1" thickBot="1">
      <c r="A37" s="20"/>
      <c r="B37" s="20"/>
      <c r="C37" s="20"/>
      <c r="D37" s="20"/>
      <c r="E37" s="20"/>
      <c r="F37" s="20"/>
      <c r="G37" s="21"/>
      <c r="H37" s="22"/>
      <c r="I37" s="22"/>
    </row>
    <row r="38" spans="1:9" s="1" customFormat="1" ht="19.5" customHeight="1" thickBot="1">
      <c r="A38" s="20"/>
      <c r="B38" s="241" t="s">
        <v>45</v>
      </c>
      <c r="C38" s="242"/>
      <c r="D38" s="242"/>
      <c r="E38" s="242"/>
      <c r="F38" s="242"/>
      <c r="G38" s="242"/>
      <c r="H38" s="243"/>
      <c r="I38" s="115">
        <f>IF(I10="",IF(I35&lt;I9,0,I35-I9),IF(I36&lt;I11,0,I36-I11))</f>
        <v>0</v>
      </c>
    </row>
    <row r="39" spans="1:9" s="1" customFormat="1" ht="9.75" customHeight="1" thickBot="1">
      <c r="A39" s="20"/>
      <c r="B39" s="20"/>
      <c r="C39" s="20"/>
      <c r="D39" s="20"/>
      <c r="E39" s="23"/>
      <c r="F39" s="23"/>
      <c r="G39" s="23"/>
      <c r="H39" s="23"/>
      <c r="I39" s="24"/>
    </row>
    <row r="40" spans="1:9" s="1" customFormat="1" ht="19.5" customHeight="1" thickBot="1">
      <c r="A40" s="20"/>
      <c r="B40" s="211" t="s">
        <v>136</v>
      </c>
      <c r="C40" s="212"/>
      <c r="D40" s="212"/>
      <c r="E40" s="212"/>
      <c r="F40" s="212"/>
      <c r="G40" s="212"/>
      <c r="H40" s="213"/>
      <c r="I40" s="154">
        <f>IF(I10="",-I14,-I14*I10/12)</f>
        <v>0</v>
      </c>
    </row>
    <row r="41" spans="1:9" s="1" customFormat="1" ht="39.75" customHeight="1" thickBot="1">
      <c r="A41" s="20"/>
      <c r="B41" s="217" t="s">
        <v>138</v>
      </c>
      <c r="C41" s="218"/>
      <c r="D41" s="219" t="s">
        <v>147</v>
      </c>
      <c r="E41" s="219"/>
      <c r="F41" s="219"/>
      <c r="G41" s="219"/>
      <c r="H41" s="219"/>
      <c r="I41" s="220"/>
    </row>
    <row r="42" spans="1:9" s="1" customFormat="1" ht="9.75" customHeight="1" thickBot="1">
      <c r="A42" s="20"/>
      <c r="B42" s="20"/>
      <c r="C42" s="20"/>
      <c r="D42" s="20"/>
      <c r="E42" s="23"/>
      <c r="F42" s="23"/>
      <c r="G42" s="23"/>
      <c r="H42" s="23"/>
      <c r="I42" s="24"/>
    </row>
    <row r="43" spans="1:9" s="1" customFormat="1" ht="19.5" customHeight="1" thickBot="1">
      <c r="A43" s="20"/>
      <c r="B43" s="49"/>
      <c r="C43" s="49"/>
      <c r="D43" s="49"/>
      <c r="E43" s="49"/>
      <c r="F43" s="214" t="s">
        <v>137</v>
      </c>
      <c r="G43" s="215"/>
      <c r="H43" s="216"/>
      <c r="I43" s="155">
        <f>IF(-I40&gt;I38,0,I38+I40)</f>
        <v>0</v>
      </c>
    </row>
    <row r="44" spans="1:9" s="1" customFormat="1" ht="9.75" customHeight="1">
      <c r="A44" s="20"/>
      <c r="B44" s="20"/>
      <c r="C44" s="20"/>
      <c r="D44" s="20"/>
      <c r="E44" s="23"/>
      <c r="F44" s="23"/>
      <c r="G44" s="23"/>
      <c r="H44" s="23"/>
      <c r="I44" s="24"/>
    </row>
    <row r="45" spans="1:9" s="1" customFormat="1" ht="18" customHeight="1">
      <c r="A45" s="20" t="s">
        <v>142</v>
      </c>
      <c r="B45" s="20"/>
      <c r="C45" s="35" t="str">
        <f>IF(I43=0,"-",[1]!ConvNumberLetter(I43,1,0))</f>
        <v>-</v>
      </c>
      <c r="D45" s="35"/>
      <c r="E45" s="23"/>
      <c r="F45" s="23"/>
      <c r="G45" s="23"/>
      <c r="H45" s="23"/>
      <c r="I45" s="24"/>
    </row>
    <row r="46" spans="1:9" s="1" customFormat="1" ht="4.5" customHeight="1">
      <c r="A46" s="35"/>
      <c r="B46" s="35"/>
      <c r="C46" s="35"/>
      <c r="D46" s="35"/>
      <c r="E46" s="35"/>
      <c r="F46" s="35"/>
      <c r="G46" s="35"/>
      <c r="H46" s="35"/>
      <c r="I46" s="35"/>
    </row>
    <row r="47" spans="1:9" s="1" customFormat="1" ht="19.5" customHeight="1">
      <c r="A47" s="11"/>
      <c r="B47" s="11"/>
      <c r="C47" s="11"/>
      <c r="D47" s="11"/>
      <c r="E47" s="11"/>
      <c r="F47" s="11"/>
      <c r="G47" s="11" t="s">
        <v>69</v>
      </c>
      <c r="H47" s="22"/>
      <c r="I47" s="22"/>
    </row>
    <row r="48" spans="1:9" s="1" customFormat="1" ht="4.5" customHeight="1">
      <c r="A48" s="11"/>
      <c r="B48" s="11"/>
      <c r="C48" s="11"/>
      <c r="D48" s="11"/>
      <c r="E48" s="11"/>
      <c r="F48" s="11"/>
      <c r="G48" s="11"/>
      <c r="H48" s="22"/>
      <c r="I48" s="22"/>
    </row>
    <row r="49" spans="1:9" s="1" customFormat="1" ht="19.5" customHeight="1">
      <c r="A49" s="11"/>
      <c r="B49" s="11"/>
      <c r="C49" s="11"/>
      <c r="D49" s="11"/>
      <c r="E49" s="11"/>
      <c r="F49" s="11"/>
      <c r="G49" s="11" t="s">
        <v>46</v>
      </c>
      <c r="H49" s="22"/>
      <c r="I49" s="22"/>
    </row>
    <row r="50" spans="1:9" s="1" customFormat="1" ht="19.5" customHeight="1">
      <c r="A50" s="20"/>
      <c r="B50" s="20"/>
      <c r="C50" s="20"/>
      <c r="D50" s="20"/>
      <c r="E50" s="20"/>
      <c r="F50" s="20"/>
      <c r="G50" s="11"/>
      <c r="H50" s="22"/>
      <c r="I50" s="22"/>
    </row>
    <row r="51" ht="19.5" customHeight="1">
      <c r="G51" s="11" t="s">
        <v>148</v>
      </c>
    </row>
    <row r="52" ht="9.75" customHeight="1"/>
    <row r="53" ht="12.75" customHeight="1">
      <c r="A53" s="63" t="s">
        <v>79</v>
      </c>
    </row>
    <row r="54" ht="12.75" customHeight="1">
      <c r="A54" s="63" t="s">
        <v>73</v>
      </c>
    </row>
    <row r="55" ht="12.75" customHeight="1">
      <c r="A55" s="63" t="s">
        <v>74</v>
      </c>
    </row>
    <row r="56" ht="12.75" customHeight="1">
      <c r="A56" s="63" t="s">
        <v>130</v>
      </c>
    </row>
    <row r="57" ht="12.75" customHeight="1">
      <c r="A57" s="63" t="s">
        <v>75</v>
      </c>
    </row>
    <row r="58" ht="12.75" customHeight="1">
      <c r="A58" s="63" t="s">
        <v>76</v>
      </c>
    </row>
    <row r="59" ht="12.75" customHeight="1">
      <c r="A59" s="63" t="s">
        <v>122</v>
      </c>
    </row>
  </sheetData>
  <sheetProtection/>
  <mergeCells count="61">
    <mergeCell ref="A6:I6"/>
    <mergeCell ref="A1:I1"/>
    <mergeCell ref="A2:I2"/>
    <mergeCell ref="A3:I3"/>
    <mergeCell ref="B4:H4"/>
    <mergeCell ref="A5:I5"/>
    <mergeCell ref="D14:E14"/>
    <mergeCell ref="F14:G14"/>
    <mergeCell ref="B8:C8"/>
    <mergeCell ref="D8:E9"/>
    <mergeCell ref="F8:H8"/>
    <mergeCell ref="B9:C9"/>
    <mergeCell ref="B10:C10"/>
    <mergeCell ref="D10:E10"/>
    <mergeCell ref="F10:H10"/>
    <mergeCell ref="B11:C11"/>
    <mergeCell ref="D11:E11"/>
    <mergeCell ref="F11:H11"/>
    <mergeCell ref="D13:E13"/>
    <mergeCell ref="F13:G13"/>
    <mergeCell ref="A22:C22"/>
    <mergeCell ref="D22:E22"/>
    <mergeCell ref="F22:G22"/>
    <mergeCell ref="B15:I15"/>
    <mergeCell ref="A16:E16"/>
    <mergeCell ref="F16:G16"/>
    <mergeCell ref="D18:E18"/>
    <mergeCell ref="F18:G18"/>
    <mergeCell ref="D19:E19"/>
    <mergeCell ref="F19:G19"/>
    <mergeCell ref="I24:I25"/>
    <mergeCell ref="F26:G26"/>
    <mergeCell ref="D20:E20"/>
    <mergeCell ref="F20:G20"/>
    <mergeCell ref="D21:E21"/>
    <mergeCell ref="F21:G21"/>
    <mergeCell ref="A24:A26"/>
    <mergeCell ref="B24:B25"/>
    <mergeCell ref="C24:E24"/>
    <mergeCell ref="F24:G25"/>
    <mergeCell ref="H24:H25"/>
    <mergeCell ref="A28:B28"/>
    <mergeCell ref="D28:E28"/>
    <mergeCell ref="F28:G28"/>
    <mergeCell ref="A29:B29"/>
    <mergeCell ref="D29:E29"/>
    <mergeCell ref="F29:G29"/>
    <mergeCell ref="A31:A32"/>
    <mergeCell ref="B31:B32"/>
    <mergeCell ref="C31:C32"/>
    <mergeCell ref="D31:E31"/>
    <mergeCell ref="F31:G31"/>
    <mergeCell ref="F43:H43"/>
    <mergeCell ref="I31:I32"/>
    <mergeCell ref="D35:H35"/>
    <mergeCell ref="D36:H36"/>
    <mergeCell ref="B38:H38"/>
    <mergeCell ref="B40:H40"/>
    <mergeCell ref="B41:C41"/>
    <mergeCell ref="D41:I41"/>
    <mergeCell ref="H31:H32"/>
  </mergeCells>
  <printOptions horizontalCentered="1"/>
  <pageMargins left="0.1968503937007874" right="0.1968503937007874" top="0.11811023622047245" bottom="0.11811023622047245" header="0" footer="0"/>
  <pageSetup fitToHeight="1" fitToWidth="1" horizontalDpi="600" verticalDpi="600" orientation="portrait" paperSize="9" scale="81"/>
</worksheet>
</file>

<file path=xl/worksheets/sheet18.xml><?xml version="1.0" encoding="utf-8"?>
<worksheet xmlns="http://schemas.openxmlformats.org/spreadsheetml/2006/main" xmlns:r="http://schemas.openxmlformats.org/officeDocument/2006/relationships">
  <sheetPr>
    <pageSetUpPr fitToPage="1"/>
  </sheetPr>
  <dimension ref="A1:IV59"/>
  <sheetViews>
    <sheetView zoomScalePageLayoutView="0" workbookViewId="0" topLeftCell="A1">
      <selection activeCell="B9" sqref="B9:C9"/>
    </sheetView>
  </sheetViews>
  <sheetFormatPr defaultColWidth="11.00390625" defaultRowHeight="14.25"/>
  <cols>
    <col min="1" max="1" width="18.625" style="11" customWidth="1"/>
    <col min="2" max="3" width="12.625" style="11" customWidth="1"/>
    <col min="4" max="7" width="6.625" style="11" customWidth="1"/>
    <col min="8" max="8" width="12.625" style="11" customWidth="1"/>
    <col min="9" max="9" width="13.625" style="11" customWidth="1"/>
    <col min="10" max="10" width="11.625" style="1" customWidth="1"/>
    <col min="11" max="16384" width="10.625" style="1" customWidth="1"/>
  </cols>
  <sheetData>
    <row r="1" spans="1:9" ht="18">
      <c r="A1" s="196" t="s">
        <v>27</v>
      </c>
      <c r="B1" s="196"/>
      <c r="C1" s="196"/>
      <c r="D1" s="196"/>
      <c r="E1" s="196"/>
      <c r="F1" s="196"/>
      <c r="G1" s="196"/>
      <c r="H1" s="196"/>
      <c r="I1" s="196"/>
    </row>
    <row r="2" spans="1:9" ht="18">
      <c r="A2" s="196">
        <v>2017</v>
      </c>
      <c r="B2" s="196"/>
      <c r="C2" s="196"/>
      <c r="D2" s="196"/>
      <c r="E2" s="196"/>
      <c r="F2" s="196"/>
      <c r="G2" s="196"/>
      <c r="H2" s="196"/>
      <c r="I2" s="196"/>
    </row>
    <row r="3" spans="1:256" s="4" customFormat="1" ht="24.75" customHeight="1">
      <c r="A3" s="197" t="s">
        <v>44</v>
      </c>
      <c r="B3" s="198"/>
      <c r="C3" s="198"/>
      <c r="D3" s="198"/>
      <c r="E3" s="198"/>
      <c r="F3" s="198"/>
      <c r="G3" s="198"/>
      <c r="H3" s="198"/>
      <c r="I3" s="19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9.75" customHeight="1">
      <c r="A4" s="12"/>
      <c r="B4" s="199"/>
      <c r="C4" s="199"/>
      <c r="D4" s="199"/>
      <c r="E4" s="199"/>
      <c r="F4" s="199"/>
      <c r="G4" s="199"/>
      <c r="H4" s="199"/>
      <c r="I4" s="13"/>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3.5">
      <c r="A5" s="200" t="s">
        <v>28</v>
      </c>
      <c r="B5" s="201"/>
      <c r="C5" s="201"/>
      <c r="D5" s="201"/>
      <c r="E5" s="201"/>
      <c r="F5" s="201"/>
      <c r="G5" s="201"/>
      <c r="H5" s="201"/>
      <c r="I5" s="202"/>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49.5" customHeight="1">
      <c r="A6" s="294" t="s">
        <v>120</v>
      </c>
      <c r="B6" s="295"/>
      <c r="C6" s="295"/>
      <c r="D6" s="295"/>
      <c r="E6" s="295"/>
      <c r="F6" s="295"/>
      <c r="G6" s="295"/>
      <c r="H6" s="295"/>
      <c r="I6" s="296"/>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9.75" customHeight="1" thickBot="1">
      <c r="A7" s="12"/>
      <c r="B7" s="160"/>
      <c r="C7" s="160"/>
      <c r="D7" s="160"/>
      <c r="E7" s="160"/>
      <c r="F7" s="160"/>
      <c r="G7" s="160"/>
      <c r="H7" s="160"/>
      <c r="I7" s="13"/>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18" customHeight="1">
      <c r="A8" s="38" t="s">
        <v>19</v>
      </c>
      <c r="B8" s="300" t="s">
        <v>183</v>
      </c>
      <c r="C8" s="301"/>
      <c r="D8" s="221" t="s">
        <v>128</v>
      </c>
      <c r="E8" s="222"/>
      <c r="F8" s="302" t="s">
        <v>64</v>
      </c>
      <c r="G8" s="302"/>
      <c r="H8" s="303"/>
      <c r="I8" s="84"/>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18" customHeight="1">
      <c r="A9" s="39" t="s">
        <v>49</v>
      </c>
      <c r="B9" s="304"/>
      <c r="C9" s="305"/>
      <c r="D9" s="223"/>
      <c r="E9" s="224"/>
      <c r="F9" s="85" t="s">
        <v>81</v>
      </c>
      <c r="G9" s="85"/>
      <c r="H9" s="86"/>
      <c r="I9" s="40">
        <f>Taux!A37</f>
        <v>1785</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18" customHeight="1" thickBot="1">
      <c r="A10" s="91" t="s">
        <v>55</v>
      </c>
      <c r="B10" s="306"/>
      <c r="C10" s="307"/>
      <c r="D10" s="225" t="s">
        <v>129</v>
      </c>
      <c r="E10" s="226"/>
      <c r="F10" s="308" t="s">
        <v>77</v>
      </c>
      <c r="G10" s="309"/>
      <c r="H10" s="309"/>
      <c r="I10" s="93"/>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4" customFormat="1" ht="18" customHeight="1" thickBot="1">
      <c r="A11" s="87" t="s">
        <v>48</v>
      </c>
      <c r="B11" s="312"/>
      <c r="C11" s="313"/>
      <c r="D11" s="227">
        <v>350</v>
      </c>
      <c r="E11" s="228"/>
      <c r="F11" s="229" t="s">
        <v>78</v>
      </c>
      <c r="G11" s="229"/>
      <c r="H11" s="230"/>
      <c r="I11" s="92" t="str">
        <f>IF(I10="","-",I9*I10/12)</f>
        <v>-</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4" customFormat="1" ht="9.75" customHeight="1" thickBot="1">
      <c r="A12" s="15"/>
      <c r="B12" s="16"/>
      <c r="C12" s="160"/>
      <c r="D12" s="160"/>
      <c r="E12" s="160"/>
      <c r="F12" s="160"/>
      <c r="G12" s="160"/>
      <c r="H12" s="160"/>
      <c r="I12" s="13"/>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4" customFormat="1" ht="34.5" customHeight="1">
      <c r="A13" s="25" t="s">
        <v>20</v>
      </c>
      <c r="B13" s="26" t="s">
        <v>56</v>
      </c>
      <c r="C13" s="26" t="s">
        <v>57</v>
      </c>
      <c r="D13" s="261" t="s">
        <v>58</v>
      </c>
      <c r="E13" s="262"/>
      <c r="F13" s="273" t="s">
        <v>34</v>
      </c>
      <c r="G13" s="274"/>
      <c r="H13" s="27" t="s">
        <v>33</v>
      </c>
      <c r="I13" s="28" t="s">
        <v>0</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4" customFormat="1" ht="18" customHeight="1">
      <c r="A14" s="88" t="s">
        <v>9</v>
      </c>
      <c r="B14" s="94">
        <f>I8</f>
        <v>0</v>
      </c>
      <c r="C14" s="89"/>
      <c r="D14" s="310">
        <f>IF((B14+(C14*0.25)&lt;F16),(B14+(C14*0.25)),F16)</f>
        <v>0</v>
      </c>
      <c r="E14" s="311"/>
      <c r="F14" s="271">
        <f>D14*(10/12)*Taux!C5</f>
        <v>0</v>
      </c>
      <c r="G14" s="272"/>
      <c r="H14" s="116">
        <f>D14*(2/12)*Taux!C6</f>
        <v>0</v>
      </c>
      <c r="I14" s="117">
        <f>F14+H14</f>
        <v>0</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4" customFormat="1" ht="18" customHeight="1" thickBot="1">
      <c r="A15" s="29" t="s">
        <v>71</v>
      </c>
      <c r="B15" s="297"/>
      <c r="C15" s="298"/>
      <c r="D15" s="298"/>
      <c r="E15" s="298"/>
      <c r="F15" s="298"/>
      <c r="G15" s="298"/>
      <c r="H15" s="298"/>
      <c r="I15" s="299"/>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4" customFormat="1" ht="18" customHeight="1" thickBot="1">
      <c r="A16" s="275" t="s">
        <v>135</v>
      </c>
      <c r="B16" s="276"/>
      <c r="C16" s="276"/>
      <c r="D16" s="276"/>
      <c r="E16" s="277"/>
      <c r="F16" s="278">
        <f>IF(D11="","",IF(D11&lt;=Taux!B10,Taux!C10,(IF(AND(D11&gt;Taux!B10,D11&lt;=Taux!B11),Taux!C11,(IF(AND(D11&gt;Taux!B11,D11&lt;=Taux!B12),Taux!C12,(IF(AND(D11&gt;Taux!B12,D11&lt;=Taux!B13),Taux!C13,Taux!C14))))))))</f>
        <v>3</v>
      </c>
      <c r="G16" s="279"/>
      <c r="H16" s="152"/>
      <c r="I16" s="15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4" customFormat="1" ht="9.75" customHeight="1" thickBot="1">
      <c r="A17" s="11"/>
      <c r="B17" s="11"/>
      <c r="C17" s="11"/>
      <c r="D17" s="11"/>
      <c r="E17" s="11"/>
      <c r="F17" s="11"/>
      <c r="G17" s="11"/>
      <c r="H17" s="11"/>
      <c r="I17" s="1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4" customFormat="1" ht="34.5" customHeight="1">
      <c r="A18" s="62" t="s">
        <v>72</v>
      </c>
      <c r="B18" s="33" t="s">
        <v>99</v>
      </c>
      <c r="C18" s="33" t="s">
        <v>100</v>
      </c>
      <c r="D18" s="261" t="s">
        <v>47</v>
      </c>
      <c r="E18" s="262"/>
      <c r="F18" s="273" t="s">
        <v>31</v>
      </c>
      <c r="G18" s="274"/>
      <c r="H18" s="27" t="s">
        <v>32</v>
      </c>
      <c r="I18" s="28" t="s">
        <v>112</v>
      </c>
      <c r="J18" s="10"/>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4" customFormat="1" ht="18" customHeight="1">
      <c r="A19" s="32" t="s">
        <v>22</v>
      </c>
      <c r="B19" s="42"/>
      <c r="C19" s="43"/>
      <c r="D19" s="231">
        <f>IF($B$26="OUI","-",C19-B19)</f>
        <v>0</v>
      </c>
      <c r="E19" s="232"/>
      <c r="F19" s="233">
        <f>IF(D19="-","-",D19*Taux!$C$18*10/12)</f>
        <v>0</v>
      </c>
      <c r="G19" s="234"/>
      <c r="H19" s="107">
        <f>IF(D19="-","-",D19*Taux!$C$19*2/12)</f>
        <v>0</v>
      </c>
      <c r="I19" s="108">
        <f>IF(D19="-","-",F19+H19)</f>
        <v>0</v>
      </c>
      <c r="J19" s="10"/>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4" customFormat="1" ht="18" customHeight="1">
      <c r="A20" s="32" t="s">
        <v>23</v>
      </c>
      <c r="B20" s="42"/>
      <c r="C20" s="43"/>
      <c r="D20" s="231">
        <f>IF($B$26="OUI","-",C20-B20)</f>
        <v>0</v>
      </c>
      <c r="E20" s="232"/>
      <c r="F20" s="233">
        <f>IF(D20="-","-",D20*Taux!$C$18*10/12)</f>
        <v>0</v>
      </c>
      <c r="G20" s="234"/>
      <c r="H20" s="107">
        <f>IF(D20="-","-",D20*Taux!$C$19*2/12)</f>
        <v>0</v>
      </c>
      <c r="I20" s="108">
        <f>IF(D20="-","-",F20+H20)</f>
        <v>0</v>
      </c>
      <c r="J20" s="10"/>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4" customFormat="1" ht="18" customHeight="1">
      <c r="A21" s="32" t="s">
        <v>24</v>
      </c>
      <c r="B21" s="42"/>
      <c r="C21" s="43"/>
      <c r="D21" s="231">
        <f>IF($B$26="OUI","-",C21-B21)</f>
        <v>0</v>
      </c>
      <c r="E21" s="232"/>
      <c r="F21" s="233">
        <f>IF(D21="-","-",D21*Taux!$C$18*10/12)</f>
        <v>0</v>
      </c>
      <c r="G21" s="234"/>
      <c r="H21" s="107">
        <f>IF(D21="-","-",D21*Taux!$C$19*2/12)</f>
        <v>0</v>
      </c>
      <c r="I21" s="108">
        <f>IF(D21="-","-",F21+H21)</f>
        <v>0</v>
      </c>
      <c r="J21" s="10"/>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4" customFormat="1" ht="18" customHeight="1" thickBot="1">
      <c r="A22" s="265" t="s">
        <v>29</v>
      </c>
      <c r="B22" s="266"/>
      <c r="C22" s="266"/>
      <c r="D22" s="267">
        <f>SUM(D19:E21)</f>
        <v>0</v>
      </c>
      <c r="E22" s="268"/>
      <c r="F22" s="269">
        <f>SUM(F19:G21)</f>
        <v>0</v>
      </c>
      <c r="G22" s="270"/>
      <c r="H22" s="109">
        <f>SUM(H19:H21)</f>
        <v>0</v>
      </c>
      <c r="I22" s="110">
        <f>SUM(I19:I21)</f>
        <v>0</v>
      </c>
      <c r="J22" s="10"/>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4" customFormat="1" ht="9.75" customHeight="1" thickBot="1">
      <c r="A23" s="15"/>
      <c r="B23" s="15"/>
      <c r="C23" s="15"/>
      <c r="D23" s="131"/>
      <c r="E23" s="131"/>
      <c r="F23" s="132"/>
      <c r="G23" s="132"/>
      <c r="H23" s="133"/>
      <c r="I23" s="132"/>
      <c r="J23" s="10"/>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4" customFormat="1" ht="16.5" customHeight="1">
      <c r="A24" s="280" t="s">
        <v>113</v>
      </c>
      <c r="B24" s="288" t="s">
        <v>110</v>
      </c>
      <c r="C24" s="285" t="s">
        <v>116</v>
      </c>
      <c r="D24" s="286"/>
      <c r="E24" s="287"/>
      <c r="F24" s="290" t="s">
        <v>31</v>
      </c>
      <c r="G24" s="291"/>
      <c r="H24" s="235" t="s">
        <v>32</v>
      </c>
      <c r="I24" s="263" t="s">
        <v>111</v>
      </c>
      <c r="J24" s="10"/>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4" customFormat="1" ht="16.5" customHeight="1">
      <c r="A25" s="281"/>
      <c r="B25" s="289"/>
      <c r="C25" s="134" t="s">
        <v>118</v>
      </c>
      <c r="D25" s="136" t="s">
        <v>117</v>
      </c>
      <c r="E25" s="135" t="s">
        <v>119</v>
      </c>
      <c r="F25" s="292"/>
      <c r="G25" s="293"/>
      <c r="H25" s="236"/>
      <c r="I25" s="264"/>
      <c r="J25" s="10"/>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4" customFormat="1" ht="19.5" customHeight="1" thickBot="1">
      <c r="A26" s="282"/>
      <c r="B26" s="137" t="s">
        <v>114</v>
      </c>
      <c r="C26" s="140" t="str">
        <f>IF(B26="OUI",D26+E26,"-")</f>
        <v>-</v>
      </c>
      <c r="D26" s="139" t="str">
        <f>IF(B26="OUI",Taux!C25,"-")</f>
        <v>-</v>
      </c>
      <c r="E26" s="138" t="str">
        <f>IF(B26="OUI",IF(B33&lt;=2,Taux!C22,IF(B33&gt;4,Taux!C24,Taux!C23)),"-")</f>
        <v>-</v>
      </c>
      <c r="F26" s="283" t="str">
        <f>IF(B26="OUI",C26*Taux!$C$18*10/12,"-")</f>
        <v>-</v>
      </c>
      <c r="G26" s="284"/>
      <c r="H26" s="109" t="str">
        <f>IF(B26="OUI",C26*Taux!$C$19*2/12,"-")</f>
        <v>-</v>
      </c>
      <c r="I26" s="110">
        <f>IF(B26="OUI",F26+H26,0)</f>
        <v>0</v>
      </c>
      <c r="J26" s="10"/>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4" customFormat="1" ht="9.75" customHeight="1" thickBot="1">
      <c r="A27" s="12"/>
      <c r="B27" s="12"/>
      <c r="C27" s="13"/>
      <c r="D27" s="13"/>
      <c r="E27" s="17"/>
      <c r="F27" s="17"/>
      <c r="G27" s="18"/>
      <c r="H27" s="17"/>
      <c r="I27" s="19"/>
      <c r="J27" s="10"/>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4" customFormat="1" ht="34.5" customHeight="1">
      <c r="A28" s="244" t="s">
        <v>25</v>
      </c>
      <c r="B28" s="245"/>
      <c r="C28" s="31" t="s">
        <v>7</v>
      </c>
      <c r="D28" s="246" t="s">
        <v>8</v>
      </c>
      <c r="E28" s="247"/>
      <c r="F28" s="248" t="s">
        <v>35</v>
      </c>
      <c r="G28" s="249"/>
      <c r="H28" s="27" t="s">
        <v>36</v>
      </c>
      <c r="I28" s="28" t="s">
        <v>11</v>
      </c>
      <c r="J28" s="10"/>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4" customFormat="1" ht="18" customHeight="1" thickBot="1">
      <c r="A29" s="253" t="s">
        <v>6</v>
      </c>
      <c r="B29" s="254"/>
      <c r="C29" s="111">
        <f>Taux!C20</f>
        <v>8</v>
      </c>
      <c r="D29" s="255">
        <f>Taux!C21</f>
        <v>8.4</v>
      </c>
      <c r="E29" s="256"/>
      <c r="F29" s="255">
        <f>C29*10</f>
        <v>80</v>
      </c>
      <c r="G29" s="256"/>
      <c r="H29" s="111">
        <f>D29*2</f>
        <v>16.8</v>
      </c>
      <c r="I29" s="110">
        <f>F29+H29</f>
        <v>96.8</v>
      </c>
      <c r="J29" s="10"/>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4" customFormat="1" ht="9.75" customHeight="1" thickBot="1">
      <c r="A30" s="12"/>
      <c r="B30" s="12"/>
      <c r="C30" s="13"/>
      <c r="D30" s="13"/>
      <c r="E30" s="17"/>
      <c r="F30" s="17"/>
      <c r="G30" s="18"/>
      <c r="H30" s="17"/>
      <c r="I30" s="19"/>
      <c r="J30" s="10"/>
      <c r="K30" s="6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10" s="1" customFormat="1" ht="16.5" customHeight="1">
      <c r="A31" s="257" t="s">
        <v>21</v>
      </c>
      <c r="B31" s="259" t="s">
        <v>37</v>
      </c>
      <c r="C31" s="259" t="s">
        <v>26</v>
      </c>
      <c r="D31" s="261" t="s">
        <v>39</v>
      </c>
      <c r="E31" s="262"/>
      <c r="F31" s="261" t="s">
        <v>40</v>
      </c>
      <c r="G31" s="262"/>
      <c r="H31" s="250" t="s">
        <v>41</v>
      </c>
      <c r="I31" s="251" t="s">
        <v>10</v>
      </c>
      <c r="J31" s="10"/>
    </row>
    <row r="32" spans="1:10" s="1" customFormat="1" ht="16.5" customHeight="1">
      <c r="A32" s="258"/>
      <c r="B32" s="260"/>
      <c r="C32" s="260"/>
      <c r="D32" s="37" t="s">
        <v>42</v>
      </c>
      <c r="E32" s="37" t="s">
        <v>43</v>
      </c>
      <c r="F32" s="37" t="s">
        <v>42</v>
      </c>
      <c r="G32" s="37" t="s">
        <v>84</v>
      </c>
      <c r="H32" s="210"/>
      <c r="I32" s="252"/>
      <c r="J32" s="10"/>
    </row>
    <row r="33" spans="1:10" s="1" customFormat="1" ht="18" customHeight="1" thickBot="1">
      <c r="A33" s="34" t="s">
        <v>9</v>
      </c>
      <c r="B33" s="41"/>
      <c r="C33" s="30">
        <f>IF(B33&lt;=2,Taux!C30,IF(B33&gt;4,Taux!C32,Taux!C31))</f>
        <v>70</v>
      </c>
      <c r="D33" s="41"/>
      <c r="E33" s="30">
        <f>D33*Taux!C34</f>
        <v>0</v>
      </c>
      <c r="F33" s="41"/>
      <c r="G33" s="30">
        <f>F33*Taux!C33</f>
        <v>0</v>
      </c>
      <c r="H33" s="161">
        <f>C33+E33+G33</f>
        <v>70</v>
      </c>
      <c r="I33" s="112">
        <f>(((H33*Taux!C28)*10/12)+((H33*Taux!C29)*2/12))</f>
        <v>245.11666666666667</v>
      </c>
      <c r="J33" s="10"/>
    </row>
    <row r="34" spans="1:9" s="1" customFormat="1" ht="9.75" customHeight="1" thickBot="1">
      <c r="A34" s="20"/>
      <c r="B34" s="20"/>
      <c r="C34" s="20"/>
      <c r="D34" s="20"/>
      <c r="E34" s="20"/>
      <c r="F34" s="20"/>
      <c r="G34" s="21"/>
      <c r="H34" s="22"/>
      <c r="I34" s="22"/>
    </row>
    <row r="35" spans="1:9" s="1" customFormat="1" ht="18" customHeight="1" thickBot="1">
      <c r="A35" s="103" t="s">
        <v>59</v>
      </c>
      <c r="B35" s="104"/>
      <c r="C35" s="20"/>
      <c r="D35" s="237" t="s">
        <v>80</v>
      </c>
      <c r="E35" s="238"/>
      <c r="F35" s="238"/>
      <c r="G35" s="238"/>
      <c r="H35" s="238"/>
      <c r="I35" s="113">
        <f>I14+I22+I26+I29+I33</f>
        <v>341.9166666666667</v>
      </c>
    </row>
    <row r="36" spans="1:9" s="1" customFormat="1" ht="18" customHeight="1" thickBot="1">
      <c r="A36" s="103" t="s">
        <v>123</v>
      </c>
      <c r="B36" s="104"/>
      <c r="C36" s="20"/>
      <c r="D36" s="239" t="s">
        <v>121</v>
      </c>
      <c r="E36" s="240"/>
      <c r="F36" s="240"/>
      <c r="G36" s="240"/>
      <c r="H36" s="240"/>
      <c r="I36" s="114" t="str">
        <f>IF(I10="","-",(((I14+I29+I33+(IF(B26="OUI",I26,0)))*I10/12)+I22))</f>
        <v>-</v>
      </c>
    </row>
    <row r="37" spans="1:9" s="1" customFormat="1" ht="9.75" customHeight="1" thickBot="1">
      <c r="A37" s="20"/>
      <c r="B37" s="20"/>
      <c r="C37" s="20"/>
      <c r="D37" s="20"/>
      <c r="E37" s="20"/>
      <c r="F37" s="20"/>
      <c r="G37" s="21"/>
      <c r="H37" s="22"/>
      <c r="I37" s="22"/>
    </row>
    <row r="38" spans="1:9" s="1" customFormat="1" ht="19.5" customHeight="1" thickBot="1">
      <c r="A38" s="20"/>
      <c r="B38" s="241" t="s">
        <v>45</v>
      </c>
      <c r="C38" s="242"/>
      <c r="D38" s="242"/>
      <c r="E38" s="242"/>
      <c r="F38" s="242"/>
      <c r="G38" s="242"/>
      <c r="H38" s="243"/>
      <c r="I38" s="115">
        <f>IF(I10="",IF(I35&lt;I9,0,I35-I9),IF(I36&lt;I11,0,I36-I11))</f>
        <v>0</v>
      </c>
    </row>
    <row r="39" spans="1:9" s="1" customFormat="1" ht="9.75" customHeight="1" thickBot="1">
      <c r="A39" s="20"/>
      <c r="B39" s="20"/>
      <c r="C39" s="20"/>
      <c r="D39" s="20"/>
      <c r="E39" s="23"/>
      <c r="F39" s="23"/>
      <c r="G39" s="23"/>
      <c r="H39" s="23"/>
      <c r="I39" s="24"/>
    </row>
    <row r="40" spans="1:9" s="1" customFormat="1" ht="19.5" customHeight="1" thickBot="1">
      <c r="A40" s="20"/>
      <c r="B40" s="211" t="s">
        <v>136</v>
      </c>
      <c r="C40" s="212"/>
      <c r="D40" s="212"/>
      <c r="E40" s="212"/>
      <c r="F40" s="212"/>
      <c r="G40" s="212"/>
      <c r="H40" s="213"/>
      <c r="I40" s="154">
        <f>IF(I10="",-I14,-I14*I10/12)</f>
        <v>0</v>
      </c>
    </row>
    <row r="41" spans="1:9" s="1" customFormat="1" ht="39.75" customHeight="1" thickBot="1">
      <c r="A41" s="20"/>
      <c r="B41" s="217" t="s">
        <v>138</v>
      </c>
      <c r="C41" s="218"/>
      <c r="D41" s="219" t="s">
        <v>147</v>
      </c>
      <c r="E41" s="219"/>
      <c r="F41" s="219"/>
      <c r="G41" s="219"/>
      <c r="H41" s="219"/>
      <c r="I41" s="220"/>
    </row>
    <row r="42" spans="1:9" s="1" customFormat="1" ht="9.75" customHeight="1" thickBot="1">
      <c r="A42" s="20"/>
      <c r="B42" s="20"/>
      <c r="C42" s="20"/>
      <c r="D42" s="20"/>
      <c r="E42" s="23"/>
      <c r="F42" s="23"/>
      <c r="G42" s="23"/>
      <c r="H42" s="23"/>
      <c r="I42" s="24"/>
    </row>
    <row r="43" spans="1:9" s="1" customFormat="1" ht="19.5" customHeight="1" thickBot="1">
      <c r="A43" s="20"/>
      <c r="B43" s="49"/>
      <c r="C43" s="49"/>
      <c r="D43" s="49"/>
      <c r="E43" s="49"/>
      <c r="F43" s="214" t="s">
        <v>137</v>
      </c>
      <c r="G43" s="215"/>
      <c r="H43" s="216"/>
      <c r="I43" s="155">
        <f>IF(-I40&gt;I38,0,I38+I40)</f>
        <v>0</v>
      </c>
    </row>
    <row r="44" spans="1:9" s="1" customFormat="1" ht="9.75" customHeight="1">
      <c r="A44" s="20"/>
      <c r="B44" s="20"/>
      <c r="C44" s="20"/>
      <c r="D44" s="20"/>
      <c r="E44" s="23"/>
      <c r="F44" s="23"/>
      <c r="G44" s="23"/>
      <c r="H44" s="23"/>
      <c r="I44" s="24"/>
    </row>
    <row r="45" spans="1:9" s="1" customFormat="1" ht="18" customHeight="1">
      <c r="A45" s="20" t="s">
        <v>142</v>
      </c>
      <c r="B45" s="20"/>
      <c r="C45" s="35" t="str">
        <f>IF(I43=0,"-",[1]!ConvNumberLetter(I43,1,0))</f>
        <v>-</v>
      </c>
      <c r="D45" s="35"/>
      <c r="E45" s="23"/>
      <c r="F45" s="23"/>
      <c r="G45" s="23"/>
      <c r="H45" s="23"/>
      <c r="I45" s="24"/>
    </row>
    <row r="46" spans="1:9" s="1" customFormat="1" ht="4.5" customHeight="1">
      <c r="A46" s="35"/>
      <c r="B46" s="35"/>
      <c r="C46" s="35"/>
      <c r="D46" s="35"/>
      <c r="E46" s="35"/>
      <c r="F46" s="35"/>
      <c r="G46" s="35"/>
      <c r="H46" s="35"/>
      <c r="I46" s="35"/>
    </row>
    <row r="47" spans="1:9" s="1" customFormat="1" ht="19.5" customHeight="1">
      <c r="A47" s="11"/>
      <c r="B47" s="11"/>
      <c r="C47" s="11"/>
      <c r="D47" s="11"/>
      <c r="E47" s="11"/>
      <c r="F47" s="11"/>
      <c r="G47" s="11" t="s">
        <v>69</v>
      </c>
      <c r="H47" s="22"/>
      <c r="I47" s="22"/>
    </row>
    <row r="48" spans="1:9" s="1" customFormat="1" ht="4.5" customHeight="1">
      <c r="A48" s="11"/>
      <c r="B48" s="11"/>
      <c r="C48" s="11"/>
      <c r="D48" s="11"/>
      <c r="E48" s="11"/>
      <c r="F48" s="11"/>
      <c r="G48" s="11"/>
      <c r="H48" s="22"/>
      <c r="I48" s="22"/>
    </row>
    <row r="49" spans="1:9" s="1" customFormat="1" ht="19.5" customHeight="1">
      <c r="A49" s="11"/>
      <c r="B49" s="11"/>
      <c r="C49" s="11"/>
      <c r="D49" s="11"/>
      <c r="E49" s="11"/>
      <c r="F49" s="11"/>
      <c r="G49" s="11" t="s">
        <v>46</v>
      </c>
      <c r="H49" s="22"/>
      <c r="I49" s="22"/>
    </row>
    <row r="50" spans="1:9" s="1" customFormat="1" ht="19.5" customHeight="1">
      <c r="A50" s="20"/>
      <c r="B50" s="20"/>
      <c r="C50" s="20"/>
      <c r="D50" s="20"/>
      <c r="E50" s="20"/>
      <c r="F50" s="20"/>
      <c r="G50" s="11"/>
      <c r="H50" s="22"/>
      <c r="I50" s="22"/>
    </row>
    <row r="51" ht="19.5" customHeight="1">
      <c r="G51" s="11" t="s">
        <v>148</v>
      </c>
    </row>
    <row r="52" ht="9.75" customHeight="1"/>
    <row r="53" ht="12.75" customHeight="1">
      <c r="A53" s="63" t="s">
        <v>79</v>
      </c>
    </row>
    <row r="54" ht="12.75" customHeight="1">
      <c r="A54" s="63" t="s">
        <v>73</v>
      </c>
    </row>
    <row r="55" ht="12.75" customHeight="1">
      <c r="A55" s="63" t="s">
        <v>74</v>
      </c>
    </row>
    <row r="56" ht="12.75" customHeight="1">
      <c r="A56" s="63" t="s">
        <v>130</v>
      </c>
    </row>
    <row r="57" ht="12.75" customHeight="1">
      <c r="A57" s="63" t="s">
        <v>75</v>
      </c>
    </row>
    <row r="58" ht="12.75" customHeight="1">
      <c r="A58" s="63" t="s">
        <v>76</v>
      </c>
    </row>
    <row r="59" ht="12.75" customHeight="1">
      <c r="A59" s="63" t="s">
        <v>122</v>
      </c>
    </row>
  </sheetData>
  <sheetProtection/>
  <mergeCells count="61">
    <mergeCell ref="A6:I6"/>
    <mergeCell ref="A1:I1"/>
    <mergeCell ref="A2:I2"/>
    <mergeCell ref="A3:I3"/>
    <mergeCell ref="B4:H4"/>
    <mergeCell ref="A5:I5"/>
    <mergeCell ref="D14:E14"/>
    <mergeCell ref="F14:G14"/>
    <mergeCell ref="B8:C8"/>
    <mergeCell ref="D8:E9"/>
    <mergeCell ref="F8:H8"/>
    <mergeCell ref="B9:C9"/>
    <mergeCell ref="B10:C10"/>
    <mergeCell ref="D10:E10"/>
    <mergeCell ref="F10:H10"/>
    <mergeCell ref="B11:C11"/>
    <mergeCell ref="D11:E11"/>
    <mergeCell ref="F11:H11"/>
    <mergeCell ref="D13:E13"/>
    <mergeCell ref="F13:G13"/>
    <mergeCell ref="A22:C22"/>
    <mergeCell ref="D22:E22"/>
    <mergeCell ref="F22:G22"/>
    <mergeCell ref="B15:I15"/>
    <mergeCell ref="A16:E16"/>
    <mergeCell ref="F16:G16"/>
    <mergeCell ref="D18:E18"/>
    <mergeCell ref="F18:G18"/>
    <mergeCell ref="D19:E19"/>
    <mergeCell ref="F19:G19"/>
    <mergeCell ref="I24:I25"/>
    <mergeCell ref="F26:G26"/>
    <mergeCell ref="D20:E20"/>
    <mergeCell ref="F20:G20"/>
    <mergeCell ref="D21:E21"/>
    <mergeCell ref="F21:G21"/>
    <mergeCell ref="A24:A26"/>
    <mergeCell ref="B24:B25"/>
    <mergeCell ref="C24:E24"/>
    <mergeCell ref="F24:G25"/>
    <mergeCell ref="H24:H25"/>
    <mergeCell ref="A28:B28"/>
    <mergeCell ref="D28:E28"/>
    <mergeCell ref="F28:G28"/>
    <mergeCell ref="A29:B29"/>
    <mergeCell ref="D29:E29"/>
    <mergeCell ref="F29:G29"/>
    <mergeCell ref="A31:A32"/>
    <mergeCell ref="B31:B32"/>
    <mergeCell ref="C31:C32"/>
    <mergeCell ref="D31:E31"/>
    <mergeCell ref="F31:G31"/>
    <mergeCell ref="F43:H43"/>
    <mergeCell ref="I31:I32"/>
    <mergeCell ref="D35:H35"/>
    <mergeCell ref="D36:H36"/>
    <mergeCell ref="B38:H38"/>
    <mergeCell ref="B40:H40"/>
    <mergeCell ref="B41:C41"/>
    <mergeCell ref="D41:I41"/>
    <mergeCell ref="H31:H32"/>
  </mergeCells>
  <printOptions horizontalCentered="1"/>
  <pageMargins left="0.1968503937007874" right="0.1968503937007874" top="0.11811023622047245" bottom="0.11811023622047245" header="0" footer="0"/>
  <pageSetup fitToHeight="1" fitToWidth="1" horizontalDpi="600" verticalDpi="600" orientation="portrait" paperSize="9" scale="81"/>
</worksheet>
</file>

<file path=xl/worksheets/sheet19.xml><?xml version="1.0" encoding="utf-8"?>
<worksheet xmlns="http://schemas.openxmlformats.org/spreadsheetml/2006/main" xmlns:r="http://schemas.openxmlformats.org/officeDocument/2006/relationships">
  <sheetPr>
    <pageSetUpPr fitToPage="1"/>
  </sheetPr>
  <dimension ref="A1:IV59"/>
  <sheetViews>
    <sheetView zoomScalePageLayoutView="0" workbookViewId="0" topLeftCell="A1">
      <selection activeCell="B9" sqref="B9:C9"/>
    </sheetView>
  </sheetViews>
  <sheetFormatPr defaultColWidth="11.00390625" defaultRowHeight="14.25"/>
  <cols>
    <col min="1" max="1" width="18.625" style="11" customWidth="1"/>
    <col min="2" max="3" width="12.625" style="11" customWidth="1"/>
    <col min="4" max="7" width="6.625" style="11" customWidth="1"/>
    <col min="8" max="8" width="12.625" style="11" customWidth="1"/>
    <col min="9" max="9" width="13.625" style="11" customWidth="1"/>
    <col min="10" max="10" width="11.625" style="1" customWidth="1"/>
    <col min="11" max="16384" width="10.625" style="1" customWidth="1"/>
  </cols>
  <sheetData>
    <row r="1" spans="1:9" ht="18">
      <c r="A1" s="196" t="s">
        <v>27</v>
      </c>
      <c r="B1" s="196"/>
      <c r="C1" s="196"/>
      <c r="D1" s="196"/>
      <c r="E1" s="196"/>
      <c r="F1" s="196"/>
      <c r="G1" s="196"/>
      <c r="H1" s="196"/>
      <c r="I1" s="196"/>
    </row>
    <row r="2" spans="1:9" ht="18">
      <c r="A2" s="196">
        <v>2017</v>
      </c>
      <c r="B2" s="196"/>
      <c r="C2" s="196"/>
      <c r="D2" s="196"/>
      <c r="E2" s="196"/>
      <c r="F2" s="196"/>
      <c r="G2" s="196"/>
      <c r="H2" s="196"/>
      <c r="I2" s="196"/>
    </row>
    <row r="3" spans="1:256" s="4" customFormat="1" ht="24.75" customHeight="1">
      <c r="A3" s="197" t="s">
        <v>44</v>
      </c>
      <c r="B3" s="198"/>
      <c r="C3" s="198"/>
      <c r="D3" s="198"/>
      <c r="E3" s="198"/>
      <c r="F3" s="198"/>
      <c r="G3" s="198"/>
      <c r="H3" s="198"/>
      <c r="I3" s="19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9.75" customHeight="1">
      <c r="A4" s="12"/>
      <c r="B4" s="199"/>
      <c r="C4" s="199"/>
      <c r="D4" s="199"/>
      <c r="E4" s="199"/>
      <c r="F4" s="199"/>
      <c r="G4" s="199"/>
      <c r="H4" s="199"/>
      <c r="I4" s="13"/>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3.5">
      <c r="A5" s="200" t="s">
        <v>28</v>
      </c>
      <c r="B5" s="201"/>
      <c r="C5" s="201"/>
      <c r="D5" s="201"/>
      <c r="E5" s="201"/>
      <c r="F5" s="201"/>
      <c r="G5" s="201"/>
      <c r="H5" s="201"/>
      <c r="I5" s="202"/>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49.5" customHeight="1">
      <c r="A6" s="294" t="s">
        <v>120</v>
      </c>
      <c r="B6" s="295"/>
      <c r="C6" s="295"/>
      <c r="D6" s="295"/>
      <c r="E6" s="295"/>
      <c r="F6" s="295"/>
      <c r="G6" s="295"/>
      <c r="H6" s="295"/>
      <c r="I6" s="296"/>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9.75" customHeight="1" thickBot="1">
      <c r="A7" s="12"/>
      <c r="B7" s="160"/>
      <c r="C7" s="160"/>
      <c r="D7" s="160"/>
      <c r="E7" s="160"/>
      <c r="F7" s="160"/>
      <c r="G7" s="160"/>
      <c r="H7" s="160"/>
      <c r="I7" s="13"/>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18" customHeight="1">
      <c r="A8" s="38" t="s">
        <v>19</v>
      </c>
      <c r="B8" s="300" t="s">
        <v>183</v>
      </c>
      <c r="C8" s="301"/>
      <c r="D8" s="221" t="s">
        <v>128</v>
      </c>
      <c r="E8" s="222"/>
      <c r="F8" s="302" t="s">
        <v>64</v>
      </c>
      <c r="G8" s="302"/>
      <c r="H8" s="303"/>
      <c r="I8" s="84"/>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18" customHeight="1">
      <c r="A9" s="39" t="s">
        <v>49</v>
      </c>
      <c r="B9" s="304"/>
      <c r="C9" s="305"/>
      <c r="D9" s="223"/>
      <c r="E9" s="224"/>
      <c r="F9" s="85" t="s">
        <v>81</v>
      </c>
      <c r="G9" s="85"/>
      <c r="H9" s="86"/>
      <c r="I9" s="40">
        <f>Taux!A37</f>
        <v>1785</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18" customHeight="1" thickBot="1">
      <c r="A10" s="91" t="s">
        <v>55</v>
      </c>
      <c r="B10" s="306"/>
      <c r="C10" s="307"/>
      <c r="D10" s="225" t="s">
        <v>129</v>
      </c>
      <c r="E10" s="226"/>
      <c r="F10" s="308" t="s">
        <v>77</v>
      </c>
      <c r="G10" s="309"/>
      <c r="H10" s="309"/>
      <c r="I10" s="93"/>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4" customFormat="1" ht="18" customHeight="1" thickBot="1">
      <c r="A11" s="87" t="s">
        <v>48</v>
      </c>
      <c r="B11" s="312"/>
      <c r="C11" s="313"/>
      <c r="D11" s="227">
        <v>350</v>
      </c>
      <c r="E11" s="228"/>
      <c r="F11" s="229" t="s">
        <v>78</v>
      </c>
      <c r="G11" s="229"/>
      <c r="H11" s="230"/>
      <c r="I11" s="92" t="str">
        <f>IF(I10="","-",I9*I10/12)</f>
        <v>-</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4" customFormat="1" ht="9.75" customHeight="1" thickBot="1">
      <c r="A12" s="15"/>
      <c r="B12" s="16"/>
      <c r="C12" s="160"/>
      <c r="D12" s="160"/>
      <c r="E12" s="160"/>
      <c r="F12" s="160"/>
      <c r="G12" s="160"/>
      <c r="H12" s="160"/>
      <c r="I12" s="13"/>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4" customFormat="1" ht="34.5" customHeight="1">
      <c r="A13" s="25" t="s">
        <v>20</v>
      </c>
      <c r="B13" s="26" t="s">
        <v>56</v>
      </c>
      <c r="C13" s="26" t="s">
        <v>57</v>
      </c>
      <c r="D13" s="261" t="s">
        <v>58</v>
      </c>
      <c r="E13" s="262"/>
      <c r="F13" s="273" t="s">
        <v>34</v>
      </c>
      <c r="G13" s="274"/>
      <c r="H13" s="27" t="s">
        <v>33</v>
      </c>
      <c r="I13" s="28" t="s">
        <v>0</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4" customFormat="1" ht="18" customHeight="1">
      <c r="A14" s="88" t="s">
        <v>9</v>
      </c>
      <c r="B14" s="94">
        <f>I8</f>
        <v>0</v>
      </c>
      <c r="C14" s="89"/>
      <c r="D14" s="310">
        <f>IF((B14+(C14*0.25)&lt;F16),(B14+(C14*0.25)),F16)</f>
        <v>0</v>
      </c>
      <c r="E14" s="311"/>
      <c r="F14" s="271">
        <f>D14*(10/12)*Taux!C5</f>
        <v>0</v>
      </c>
      <c r="G14" s="272"/>
      <c r="H14" s="116">
        <f>D14*(2/12)*Taux!C6</f>
        <v>0</v>
      </c>
      <c r="I14" s="117">
        <f>F14+H14</f>
        <v>0</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4" customFormat="1" ht="18" customHeight="1" thickBot="1">
      <c r="A15" s="29" t="s">
        <v>71</v>
      </c>
      <c r="B15" s="297"/>
      <c r="C15" s="298"/>
      <c r="D15" s="298"/>
      <c r="E15" s="298"/>
      <c r="F15" s="298"/>
      <c r="G15" s="298"/>
      <c r="H15" s="298"/>
      <c r="I15" s="299"/>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4" customFormat="1" ht="18" customHeight="1" thickBot="1">
      <c r="A16" s="275" t="s">
        <v>135</v>
      </c>
      <c r="B16" s="276"/>
      <c r="C16" s="276"/>
      <c r="D16" s="276"/>
      <c r="E16" s="277"/>
      <c r="F16" s="278">
        <f>IF(D11="","",IF(D11&lt;=Taux!B10,Taux!C10,(IF(AND(D11&gt;Taux!B10,D11&lt;=Taux!B11),Taux!C11,(IF(AND(D11&gt;Taux!B11,D11&lt;=Taux!B12),Taux!C12,(IF(AND(D11&gt;Taux!B12,D11&lt;=Taux!B13),Taux!C13,Taux!C14))))))))</f>
        <v>3</v>
      </c>
      <c r="G16" s="279"/>
      <c r="H16" s="152"/>
      <c r="I16" s="15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4" customFormat="1" ht="9.75" customHeight="1" thickBot="1">
      <c r="A17" s="11"/>
      <c r="B17" s="11"/>
      <c r="C17" s="11"/>
      <c r="D17" s="11"/>
      <c r="E17" s="11"/>
      <c r="F17" s="11"/>
      <c r="G17" s="11"/>
      <c r="H17" s="11"/>
      <c r="I17" s="1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4" customFormat="1" ht="34.5" customHeight="1">
      <c r="A18" s="62" t="s">
        <v>72</v>
      </c>
      <c r="B18" s="33" t="s">
        <v>99</v>
      </c>
      <c r="C18" s="33" t="s">
        <v>100</v>
      </c>
      <c r="D18" s="261" t="s">
        <v>47</v>
      </c>
      <c r="E18" s="262"/>
      <c r="F18" s="273" t="s">
        <v>31</v>
      </c>
      <c r="G18" s="274"/>
      <c r="H18" s="27" t="s">
        <v>32</v>
      </c>
      <c r="I18" s="28" t="s">
        <v>112</v>
      </c>
      <c r="J18" s="10"/>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4" customFormat="1" ht="18" customHeight="1">
      <c r="A19" s="32" t="s">
        <v>22</v>
      </c>
      <c r="B19" s="42"/>
      <c r="C19" s="43"/>
      <c r="D19" s="231">
        <f>IF($B$26="OUI","-",C19-B19)</f>
        <v>0</v>
      </c>
      <c r="E19" s="232"/>
      <c r="F19" s="233">
        <f>IF(D19="-","-",D19*Taux!$C$18*10/12)</f>
        <v>0</v>
      </c>
      <c r="G19" s="234"/>
      <c r="H19" s="107">
        <f>IF(D19="-","-",D19*Taux!$C$19*2/12)</f>
        <v>0</v>
      </c>
      <c r="I19" s="108">
        <f>IF(D19="-","-",F19+H19)</f>
        <v>0</v>
      </c>
      <c r="J19" s="10"/>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4" customFormat="1" ht="18" customHeight="1">
      <c r="A20" s="32" t="s">
        <v>23</v>
      </c>
      <c r="B20" s="42"/>
      <c r="C20" s="43"/>
      <c r="D20" s="231">
        <f>IF($B$26="OUI","-",C20-B20)</f>
        <v>0</v>
      </c>
      <c r="E20" s="232"/>
      <c r="F20" s="233">
        <f>IF(D20="-","-",D20*Taux!$C$18*10/12)</f>
        <v>0</v>
      </c>
      <c r="G20" s="234"/>
      <c r="H20" s="107">
        <f>IF(D20="-","-",D20*Taux!$C$19*2/12)</f>
        <v>0</v>
      </c>
      <c r="I20" s="108">
        <f>IF(D20="-","-",F20+H20)</f>
        <v>0</v>
      </c>
      <c r="J20" s="10"/>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4" customFormat="1" ht="18" customHeight="1">
      <c r="A21" s="32" t="s">
        <v>24</v>
      </c>
      <c r="B21" s="42"/>
      <c r="C21" s="43"/>
      <c r="D21" s="231">
        <f>IF($B$26="OUI","-",C21-B21)</f>
        <v>0</v>
      </c>
      <c r="E21" s="232"/>
      <c r="F21" s="233">
        <f>IF(D21="-","-",D21*Taux!$C$18*10/12)</f>
        <v>0</v>
      </c>
      <c r="G21" s="234"/>
      <c r="H21" s="107">
        <f>IF(D21="-","-",D21*Taux!$C$19*2/12)</f>
        <v>0</v>
      </c>
      <c r="I21" s="108">
        <f>IF(D21="-","-",F21+H21)</f>
        <v>0</v>
      </c>
      <c r="J21" s="10"/>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4" customFormat="1" ht="18" customHeight="1" thickBot="1">
      <c r="A22" s="265" t="s">
        <v>29</v>
      </c>
      <c r="B22" s="266"/>
      <c r="C22" s="266"/>
      <c r="D22" s="267">
        <f>SUM(D19:E21)</f>
        <v>0</v>
      </c>
      <c r="E22" s="268"/>
      <c r="F22" s="269">
        <f>SUM(F19:G21)</f>
        <v>0</v>
      </c>
      <c r="G22" s="270"/>
      <c r="H22" s="109">
        <f>SUM(H19:H21)</f>
        <v>0</v>
      </c>
      <c r="I22" s="110">
        <f>SUM(I19:I21)</f>
        <v>0</v>
      </c>
      <c r="J22" s="10"/>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4" customFormat="1" ht="9.75" customHeight="1" thickBot="1">
      <c r="A23" s="15"/>
      <c r="B23" s="15"/>
      <c r="C23" s="15"/>
      <c r="D23" s="131"/>
      <c r="E23" s="131"/>
      <c r="F23" s="132"/>
      <c r="G23" s="132"/>
      <c r="H23" s="133"/>
      <c r="I23" s="132"/>
      <c r="J23" s="10"/>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4" customFormat="1" ht="16.5" customHeight="1">
      <c r="A24" s="280" t="s">
        <v>113</v>
      </c>
      <c r="B24" s="288" t="s">
        <v>110</v>
      </c>
      <c r="C24" s="285" t="s">
        <v>116</v>
      </c>
      <c r="D24" s="286"/>
      <c r="E24" s="287"/>
      <c r="F24" s="290" t="s">
        <v>31</v>
      </c>
      <c r="G24" s="291"/>
      <c r="H24" s="235" t="s">
        <v>32</v>
      </c>
      <c r="I24" s="263" t="s">
        <v>111</v>
      </c>
      <c r="J24" s="10"/>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4" customFormat="1" ht="16.5" customHeight="1">
      <c r="A25" s="281"/>
      <c r="B25" s="289"/>
      <c r="C25" s="134" t="s">
        <v>118</v>
      </c>
      <c r="D25" s="136" t="s">
        <v>117</v>
      </c>
      <c r="E25" s="135" t="s">
        <v>119</v>
      </c>
      <c r="F25" s="292"/>
      <c r="G25" s="293"/>
      <c r="H25" s="236"/>
      <c r="I25" s="264"/>
      <c r="J25" s="10"/>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4" customFormat="1" ht="19.5" customHeight="1" thickBot="1">
      <c r="A26" s="282"/>
      <c r="B26" s="137" t="s">
        <v>114</v>
      </c>
      <c r="C26" s="140" t="str">
        <f>IF(B26="OUI",D26+E26,"-")</f>
        <v>-</v>
      </c>
      <c r="D26" s="139" t="str">
        <f>IF(B26="OUI",Taux!C25,"-")</f>
        <v>-</v>
      </c>
      <c r="E26" s="138" t="str">
        <f>IF(B26="OUI",IF(B33&lt;=2,Taux!C22,IF(B33&gt;4,Taux!C24,Taux!C23)),"-")</f>
        <v>-</v>
      </c>
      <c r="F26" s="283" t="str">
        <f>IF(B26="OUI",C26*Taux!$C$18*10/12,"-")</f>
        <v>-</v>
      </c>
      <c r="G26" s="284"/>
      <c r="H26" s="109" t="str">
        <f>IF(B26="OUI",C26*Taux!$C$19*2/12,"-")</f>
        <v>-</v>
      </c>
      <c r="I26" s="110">
        <f>IF(B26="OUI",F26+H26,0)</f>
        <v>0</v>
      </c>
      <c r="J26" s="10"/>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4" customFormat="1" ht="9.75" customHeight="1" thickBot="1">
      <c r="A27" s="12"/>
      <c r="B27" s="12"/>
      <c r="C27" s="13"/>
      <c r="D27" s="13"/>
      <c r="E27" s="17"/>
      <c r="F27" s="17"/>
      <c r="G27" s="18"/>
      <c r="H27" s="17"/>
      <c r="I27" s="19"/>
      <c r="J27" s="10"/>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4" customFormat="1" ht="34.5" customHeight="1">
      <c r="A28" s="244" t="s">
        <v>25</v>
      </c>
      <c r="B28" s="245"/>
      <c r="C28" s="31" t="s">
        <v>7</v>
      </c>
      <c r="D28" s="246" t="s">
        <v>8</v>
      </c>
      <c r="E28" s="247"/>
      <c r="F28" s="248" t="s">
        <v>35</v>
      </c>
      <c r="G28" s="249"/>
      <c r="H28" s="27" t="s">
        <v>36</v>
      </c>
      <c r="I28" s="28" t="s">
        <v>11</v>
      </c>
      <c r="J28" s="10"/>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4" customFormat="1" ht="18" customHeight="1" thickBot="1">
      <c r="A29" s="253" t="s">
        <v>6</v>
      </c>
      <c r="B29" s="254"/>
      <c r="C29" s="111">
        <f>Taux!C20</f>
        <v>8</v>
      </c>
      <c r="D29" s="255">
        <f>Taux!C21</f>
        <v>8.4</v>
      </c>
      <c r="E29" s="256"/>
      <c r="F29" s="255">
        <f>C29*10</f>
        <v>80</v>
      </c>
      <c r="G29" s="256"/>
      <c r="H29" s="111">
        <f>D29*2</f>
        <v>16.8</v>
      </c>
      <c r="I29" s="110">
        <f>F29+H29</f>
        <v>96.8</v>
      </c>
      <c r="J29" s="10"/>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4" customFormat="1" ht="9.75" customHeight="1" thickBot="1">
      <c r="A30" s="12"/>
      <c r="B30" s="12"/>
      <c r="C30" s="13"/>
      <c r="D30" s="13"/>
      <c r="E30" s="17"/>
      <c r="F30" s="17"/>
      <c r="G30" s="18"/>
      <c r="H30" s="17"/>
      <c r="I30" s="19"/>
      <c r="J30" s="10"/>
      <c r="K30" s="6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10" s="1" customFormat="1" ht="16.5" customHeight="1">
      <c r="A31" s="257" t="s">
        <v>21</v>
      </c>
      <c r="B31" s="259" t="s">
        <v>37</v>
      </c>
      <c r="C31" s="259" t="s">
        <v>26</v>
      </c>
      <c r="D31" s="261" t="s">
        <v>39</v>
      </c>
      <c r="E31" s="262"/>
      <c r="F31" s="261" t="s">
        <v>40</v>
      </c>
      <c r="G31" s="262"/>
      <c r="H31" s="250" t="s">
        <v>41</v>
      </c>
      <c r="I31" s="251" t="s">
        <v>10</v>
      </c>
      <c r="J31" s="10"/>
    </row>
    <row r="32" spans="1:10" s="1" customFormat="1" ht="16.5" customHeight="1">
      <c r="A32" s="258"/>
      <c r="B32" s="260"/>
      <c r="C32" s="260"/>
      <c r="D32" s="37" t="s">
        <v>42</v>
      </c>
      <c r="E32" s="37" t="s">
        <v>43</v>
      </c>
      <c r="F32" s="37" t="s">
        <v>42</v>
      </c>
      <c r="G32" s="37" t="s">
        <v>84</v>
      </c>
      <c r="H32" s="210"/>
      <c r="I32" s="252"/>
      <c r="J32" s="10"/>
    </row>
    <row r="33" spans="1:10" s="1" customFormat="1" ht="18" customHeight="1" thickBot="1">
      <c r="A33" s="34" t="s">
        <v>9</v>
      </c>
      <c r="B33" s="41"/>
      <c r="C33" s="30">
        <f>IF(B33&lt;=2,Taux!C30,IF(B33&gt;4,Taux!C32,Taux!C31))</f>
        <v>70</v>
      </c>
      <c r="D33" s="41"/>
      <c r="E33" s="30">
        <f>D33*Taux!C34</f>
        <v>0</v>
      </c>
      <c r="F33" s="41"/>
      <c r="G33" s="30">
        <f>F33*Taux!C33</f>
        <v>0</v>
      </c>
      <c r="H33" s="161">
        <f>C33+E33+G33</f>
        <v>70</v>
      </c>
      <c r="I33" s="112">
        <f>(((H33*Taux!C28)*10/12)+((H33*Taux!C29)*2/12))</f>
        <v>245.11666666666667</v>
      </c>
      <c r="J33" s="10"/>
    </row>
    <row r="34" spans="1:9" s="1" customFormat="1" ht="9.75" customHeight="1" thickBot="1">
      <c r="A34" s="20"/>
      <c r="B34" s="20"/>
      <c r="C34" s="20"/>
      <c r="D34" s="20"/>
      <c r="E34" s="20"/>
      <c r="F34" s="20"/>
      <c r="G34" s="21"/>
      <c r="H34" s="22"/>
      <c r="I34" s="22"/>
    </row>
    <row r="35" spans="1:9" s="1" customFormat="1" ht="18" customHeight="1" thickBot="1">
      <c r="A35" s="103" t="s">
        <v>59</v>
      </c>
      <c r="B35" s="104"/>
      <c r="C35" s="20"/>
      <c r="D35" s="237" t="s">
        <v>80</v>
      </c>
      <c r="E35" s="238"/>
      <c r="F35" s="238"/>
      <c r="G35" s="238"/>
      <c r="H35" s="238"/>
      <c r="I35" s="113">
        <f>I14+I22+I26+I29+I33</f>
        <v>341.9166666666667</v>
      </c>
    </row>
    <row r="36" spans="1:9" s="1" customFormat="1" ht="18" customHeight="1" thickBot="1">
      <c r="A36" s="103" t="s">
        <v>123</v>
      </c>
      <c r="B36" s="104"/>
      <c r="C36" s="20"/>
      <c r="D36" s="239" t="s">
        <v>121</v>
      </c>
      <c r="E36" s="240"/>
      <c r="F36" s="240"/>
      <c r="G36" s="240"/>
      <c r="H36" s="240"/>
      <c r="I36" s="114" t="str">
        <f>IF(I10="","-",(((I14+I29+I33+(IF(B26="OUI",I26,0)))*I10/12)+I22))</f>
        <v>-</v>
      </c>
    </row>
    <row r="37" spans="1:9" s="1" customFormat="1" ht="9.75" customHeight="1" thickBot="1">
      <c r="A37" s="20"/>
      <c r="B37" s="20"/>
      <c r="C37" s="20"/>
      <c r="D37" s="20"/>
      <c r="E37" s="20"/>
      <c r="F37" s="20"/>
      <c r="G37" s="21"/>
      <c r="H37" s="22"/>
      <c r="I37" s="22"/>
    </row>
    <row r="38" spans="1:9" s="1" customFormat="1" ht="19.5" customHeight="1" thickBot="1">
      <c r="A38" s="20"/>
      <c r="B38" s="241" t="s">
        <v>45</v>
      </c>
      <c r="C38" s="242"/>
      <c r="D38" s="242"/>
      <c r="E38" s="242"/>
      <c r="F38" s="242"/>
      <c r="G38" s="242"/>
      <c r="H38" s="243"/>
      <c r="I38" s="115">
        <f>IF(I10="",IF(I35&lt;I9,0,I35-I9),IF(I36&lt;I11,0,I36-I11))</f>
        <v>0</v>
      </c>
    </row>
    <row r="39" spans="1:9" s="1" customFormat="1" ht="9.75" customHeight="1" thickBot="1">
      <c r="A39" s="20"/>
      <c r="B39" s="20"/>
      <c r="C39" s="20"/>
      <c r="D39" s="20"/>
      <c r="E39" s="23"/>
      <c r="F39" s="23"/>
      <c r="G39" s="23"/>
      <c r="H39" s="23"/>
      <c r="I39" s="24"/>
    </row>
    <row r="40" spans="1:9" s="1" customFormat="1" ht="19.5" customHeight="1" thickBot="1">
      <c r="A40" s="20"/>
      <c r="B40" s="211" t="s">
        <v>136</v>
      </c>
      <c r="C40" s="212"/>
      <c r="D40" s="212"/>
      <c r="E40" s="212"/>
      <c r="F40" s="212"/>
      <c r="G40" s="212"/>
      <c r="H40" s="213"/>
      <c r="I40" s="154">
        <f>IF(I10="",-I14,-I14*I10/12)</f>
        <v>0</v>
      </c>
    </row>
    <row r="41" spans="1:9" s="1" customFormat="1" ht="39.75" customHeight="1" thickBot="1">
      <c r="A41" s="20"/>
      <c r="B41" s="217" t="s">
        <v>138</v>
      </c>
      <c r="C41" s="218"/>
      <c r="D41" s="219" t="s">
        <v>147</v>
      </c>
      <c r="E41" s="219"/>
      <c r="F41" s="219"/>
      <c r="G41" s="219"/>
      <c r="H41" s="219"/>
      <c r="I41" s="220"/>
    </row>
    <row r="42" spans="1:9" s="1" customFormat="1" ht="9.75" customHeight="1" thickBot="1">
      <c r="A42" s="20"/>
      <c r="B42" s="20"/>
      <c r="C42" s="20"/>
      <c r="D42" s="20"/>
      <c r="E42" s="23"/>
      <c r="F42" s="23"/>
      <c r="G42" s="23"/>
      <c r="H42" s="23"/>
      <c r="I42" s="24"/>
    </row>
    <row r="43" spans="1:9" s="1" customFormat="1" ht="19.5" customHeight="1" thickBot="1">
      <c r="A43" s="20"/>
      <c r="B43" s="49"/>
      <c r="C43" s="49"/>
      <c r="D43" s="49"/>
      <c r="E43" s="49"/>
      <c r="F43" s="214" t="s">
        <v>137</v>
      </c>
      <c r="G43" s="215"/>
      <c r="H43" s="216"/>
      <c r="I43" s="155">
        <f>IF(-I40&gt;I38,0,I38+I40)</f>
        <v>0</v>
      </c>
    </row>
    <row r="44" spans="1:9" s="1" customFormat="1" ht="9.75" customHeight="1">
      <c r="A44" s="20"/>
      <c r="B44" s="20"/>
      <c r="C44" s="20"/>
      <c r="D44" s="20"/>
      <c r="E44" s="23"/>
      <c r="F44" s="23"/>
      <c r="G44" s="23"/>
      <c r="H44" s="23"/>
      <c r="I44" s="24"/>
    </row>
    <row r="45" spans="1:9" s="1" customFormat="1" ht="18" customHeight="1">
      <c r="A45" s="20" t="s">
        <v>142</v>
      </c>
      <c r="B45" s="20"/>
      <c r="C45" s="35" t="str">
        <f>IF(I43=0,"-",[1]!ConvNumberLetter(I43,1,0))</f>
        <v>-</v>
      </c>
      <c r="D45" s="35"/>
      <c r="E45" s="23"/>
      <c r="F45" s="23"/>
      <c r="G45" s="23"/>
      <c r="H45" s="23"/>
      <c r="I45" s="24"/>
    </row>
    <row r="46" spans="1:9" s="1" customFormat="1" ht="4.5" customHeight="1">
      <c r="A46" s="35"/>
      <c r="B46" s="35"/>
      <c r="C46" s="35"/>
      <c r="D46" s="35"/>
      <c r="E46" s="35"/>
      <c r="F46" s="35"/>
      <c r="G46" s="35"/>
      <c r="H46" s="35"/>
      <c r="I46" s="35"/>
    </row>
    <row r="47" spans="1:9" s="1" customFormat="1" ht="19.5" customHeight="1">
      <c r="A47" s="11"/>
      <c r="B47" s="11"/>
      <c r="C47" s="11"/>
      <c r="D47" s="11"/>
      <c r="E47" s="11"/>
      <c r="F47" s="11"/>
      <c r="G47" s="11" t="s">
        <v>69</v>
      </c>
      <c r="H47" s="22"/>
      <c r="I47" s="22"/>
    </row>
    <row r="48" spans="1:9" s="1" customFormat="1" ht="4.5" customHeight="1">
      <c r="A48" s="11"/>
      <c r="B48" s="11"/>
      <c r="C48" s="11"/>
      <c r="D48" s="11"/>
      <c r="E48" s="11"/>
      <c r="F48" s="11"/>
      <c r="G48" s="11"/>
      <c r="H48" s="22"/>
      <c r="I48" s="22"/>
    </row>
    <row r="49" spans="1:9" s="1" customFormat="1" ht="19.5" customHeight="1">
      <c r="A49" s="11"/>
      <c r="B49" s="11"/>
      <c r="C49" s="11"/>
      <c r="D49" s="11"/>
      <c r="E49" s="11"/>
      <c r="F49" s="11"/>
      <c r="G49" s="11" t="s">
        <v>46</v>
      </c>
      <c r="H49" s="22"/>
      <c r="I49" s="22"/>
    </row>
    <row r="50" spans="1:9" s="1" customFormat="1" ht="19.5" customHeight="1">
      <c r="A50" s="20"/>
      <c r="B50" s="20"/>
      <c r="C50" s="20"/>
      <c r="D50" s="20"/>
      <c r="E50" s="20"/>
      <c r="F50" s="20"/>
      <c r="G50" s="11"/>
      <c r="H50" s="22"/>
      <c r="I50" s="22"/>
    </row>
    <row r="51" ht="19.5" customHeight="1">
      <c r="G51" s="11" t="s">
        <v>148</v>
      </c>
    </row>
    <row r="52" ht="9.75" customHeight="1"/>
    <row r="53" ht="12.75" customHeight="1">
      <c r="A53" s="63" t="s">
        <v>79</v>
      </c>
    </row>
    <row r="54" ht="12.75" customHeight="1">
      <c r="A54" s="63" t="s">
        <v>73</v>
      </c>
    </row>
    <row r="55" ht="12.75" customHeight="1">
      <c r="A55" s="63" t="s">
        <v>74</v>
      </c>
    </row>
    <row r="56" ht="12.75" customHeight="1">
      <c r="A56" s="63" t="s">
        <v>130</v>
      </c>
    </row>
    <row r="57" ht="12.75" customHeight="1">
      <c r="A57" s="63" t="s">
        <v>75</v>
      </c>
    </row>
    <row r="58" ht="12.75" customHeight="1">
      <c r="A58" s="63" t="s">
        <v>76</v>
      </c>
    </row>
    <row r="59" ht="12.75" customHeight="1">
      <c r="A59" s="63" t="s">
        <v>122</v>
      </c>
    </row>
  </sheetData>
  <sheetProtection/>
  <mergeCells count="61">
    <mergeCell ref="A6:I6"/>
    <mergeCell ref="A1:I1"/>
    <mergeCell ref="A2:I2"/>
    <mergeCell ref="A3:I3"/>
    <mergeCell ref="B4:H4"/>
    <mergeCell ref="A5:I5"/>
    <mergeCell ref="D14:E14"/>
    <mergeCell ref="F14:G14"/>
    <mergeCell ref="B8:C8"/>
    <mergeCell ref="D8:E9"/>
    <mergeCell ref="F8:H8"/>
    <mergeCell ref="B9:C9"/>
    <mergeCell ref="B10:C10"/>
    <mergeCell ref="D10:E10"/>
    <mergeCell ref="F10:H10"/>
    <mergeCell ref="B11:C11"/>
    <mergeCell ref="D11:E11"/>
    <mergeCell ref="F11:H11"/>
    <mergeCell ref="D13:E13"/>
    <mergeCell ref="F13:G13"/>
    <mergeCell ref="A22:C22"/>
    <mergeCell ref="D22:E22"/>
    <mergeCell ref="F22:G22"/>
    <mergeCell ref="B15:I15"/>
    <mergeCell ref="A16:E16"/>
    <mergeCell ref="F16:G16"/>
    <mergeCell ref="D18:E18"/>
    <mergeCell ref="F18:G18"/>
    <mergeCell ref="D19:E19"/>
    <mergeCell ref="F19:G19"/>
    <mergeCell ref="I24:I25"/>
    <mergeCell ref="F26:G26"/>
    <mergeCell ref="D20:E20"/>
    <mergeCell ref="F20:G20"/>
    <mergeCell ref="D21:E21"/>
    <mergeCell ref="F21:G21"/>
    <mergeCell ref="A24:A26"/>
    <mergeCell ref="B24:B25"/>
    <mergeCell ref="C24:E24"/>
    <mergeCell ref="F24:G25"/>
    <mergeCell ref="H24:H25"/>
    <mergeCell ref="A28:B28"/>
    <mergeCell ref="D28:E28"/>
    <mergeCell ref="F28:G28"/>
    <mergeCell ref="A29:B29"/>
    <mergeCell ref="D29:E29"/>
    <mergeCell ref="F29:G29"/>
    <mergeCell ref="A31:A32"/>
    <mergeCell ref="B31:B32"/>
    <mergeCell ref="C31:C32"/>
    <mergeCell ref="D31:E31"/>
    <mergeCell ref="F31:G31"/>
    <mergeCell ref="F43:H43"/>
    <mergeCell ref="I31:I32"/>
    <mergeCell ref="D35:H35"/>
    <mergeCell ref="D36:H36"/>
    <mergeCell ref="B38:H38"/>
    <mergeCell ref="B40:H40"/>
    <mergeCell ref="B41:C41"/>
    <mergeCell ref="D41:I41"/>
    <mergeCell ref="H31:H32"/>
  </mergeCells>
  <printOptions horizontalCentered="1"/>
  <pageMargins left="0.1968503937007874" right="0.1968503937007874" top="0.11811023622047245" bottom="0.11811023622047245" header="0" footer="0"/>
  <pageSetup fitToHeight="1" fitToWidth="1" horizontalDpi="600" verticalDpi="600" orientation="portrait" paperSize="9" scale="81"/>
</worksheet>
</file>

<file path=xl/worksheets/sheet2.xml><?xml version="1.0" encoding="utf-8"?>
<worksheet xmlns="http://schemas.openxmlformats.org/spreadsheetml/2006/main" xmlns:r="http://schemas.openxmlformats.org/officeDocument/2006/relationships">
  <sheetPr>
    <tabColor rgb="FFFF0000"/>
  </sheetPr>
  <dimension ref="A1:L39"/>
  <sheetViews>
    <sheetView zoomScalePageLayoutView="0" workbookViewId="0" topLeftCell="A1">
      <selection activeCell="G20" sqref="G20"/>
    </sheetView>
  </sheetViews>
  <sheetFormatPr defaultColWidth="11.00390625" defaultRowHeight="14.25"/>
  <cols>
    <col min="1" max="1" width="30.625" style="4" customWidth="1"/>
    <col min="2" max="2" width="25.625" style="4" customWidth="1"/>
    <col min="3" max="8" width="10.875" style="4" customWidth="1"/>
  </cols>
  <sheetData>
    <row r="1" spans="1:3" ht="13.5">
      <c r="A1" s="176" t="s">
        <v>54</v>
      </c>
      <c r="B1" s="176"/>
      <c r="C1" s="176"/>
    </row>
    <row r="2" spans="1:3" ht="30" customHeight="1">
      <c r="A2" s="187" t="s">
        <v>97</v>
      </c>
      <c r="B2" s="188"/>
      <c r="C2" s="188"/>
    </row>
    <row r="3" ht="15" thickBot="1"/>
    <row r="4" spans="1:5" ht="21.75" customHeight="1" thickBot="1">
      <c r="A4" s="183" t="s">
        <v>3</v>
      </c>
      <c r="B4" s="184"/>
      <c r="C4" s="185"/>
      <c r="D4" s="3"/>
      <c r="E4" s="3"/>
    </row>
    <row r="5" spans="1:5" ht="16.5" customHeight="1">
      <c r="A5" s="186" t="s">
        <v>50</v>
      </c>
      <c r="B5" s="44" t="s">
        <v>2</v>
      </c>
      <c r="C5" s="45">
        <v>300</v>
      </c>
      <c r="D5" s="5"/>
      <c r="E5" s="5"/>
    </row>
    <row r="6" spans="1:5" ht="16.5" customHeight="1" thickBot="1">
      <c r="A6" s="182"/>
      <c r="B6" s="46" t="s">
        <v>1</v>
      </c>
      <c r="C6" s="47">
        <v>275</v>
      </c>
      <c r="D6" s="5"/>
      <c r="E6" s="5"/>
    </row>
    <row r="7" spans="1:5" ht="9.75" customHeight="1" thickBot="1">
      <c r="A7" s="48"/>
      <c r="B7" s="49"/>
      <c r="C7" s="49"/>
      <c r="D7" s="5"/>
      <c r="E7" s="5"/>
    </row>
    <row r="8" spans="1:5" ht="16.5" customHeight="1">
      <c r="A8" s="167" t="s">
        <v>126</v>
      </c>
      <c r="B8" s="168"/>
      <c r="C8" s="169"/>
      <c r="D8" s="5"/>
      <c r="E8" s="5"/>
    </row>
    <row r="9" spans="1:5" ht="16.5" customHeight="1">
      <c r="A9" s="171" t="s">
        <v>131</v>
      </c>
      <c r="B9" s="172"/>
      <c r="C9" s="147" t="s">
        <v>132</v>
      </c>
      <c r="D9" s="5"/>
      <c r="E9" s="5"/>
    </row>
    <row r="10" spans="1:5" ht="16.5" customHeight="1">
      <c r="A10" s="148" t="s">
        <v>133</v>
      </c>
      <c r="B10" s="149">
        <v>302</v>
      </c>
      <c r="C10" s="145">
        <v>2</v>
      </c>
      <c r="D10" s="5"/>
      <c r="E10" s="5"/>
    </row>
    <row r="11" spans="1:5" ht="16.5" customHeight="1">
      <c r="A11" s="148" t="s">
        <v>133</v>
      </c>
      <c r="B11" s="150">
        <v>379</v>
      </c>
      <c r="C11" s="145">
        <v>3</v>
      </c>
      <c r="D11" s="5"/>
      <c r="E11" s="5"/>
    </row>
    <row r="12" spans="1:5" ht="16.5" customHeight="1">
      <c r="A12" s="148" t="s">
        <v>133</v>
      </c>
      <c r="B12" s="150">
        <v>442</v>
      </c>
      <c r="C12" s="145">
        <v>4</v>
      </c>
      <c r="D12" s="5"/>
      <c r="E12" s="5"/>
    </row>
    <row r="13" spans="1:5" ht="16.5" customHeight="1">
      <c r="A13" s="148" t="s">
        <v>133</v>
      </c>
      <c r="B13" s="150">
        <v>538</v>
      </c>
      <c r="C13" s="145">
        <v>5</v>
      </c>
      <c r="D13" s="5"/>
      <c r="E13" s="5"/>
    </row>
    <row r="14" spans="1:5" ht="16.5" customHeight="1" thickBot="1">
      <c r="A14" s="151" t="s">
        <v>134</v>
      </c>
      <c r="B14" s="146">
        <v>538</v>
      </c>
      <c r="C14" s="144">
        <v>6</v>
      </c>
      <c r="D14" s="5"/>
      <c r="E14" s="5"/>
    </row>
    <row r="15" spans="1:5" ht="16.5" customHeight="1">
      <c r="A15" s="143" t="s">
        <v>125</v>
      </c>
      <c r="B15" s="49"/>
      <c r="C15" s="49"/>
      <c r="D15" s="5"/>
      <c r="E15" s="5"/>
    </row>
    <row r="16" spans="1:5" ht="16.5" customHeight="1" thickBot="1">
      <c r="A16" s="48"/>
      <c r="B16" s="49"/>
      <c r="C16" s="49"/>
      <c r="D16" s="5"/>
      <c r="E16" s="5"/>
    </row>
    <row r="17" spans="1:6" ht="21.75" customHeight="1" thickBot="1">
      <c r="A17" s="183" t="s">
        <v>4</v>
      </c>
      <c r="B17" s="184"/>
      <c r="C17" s="185"/>
      <c r="D17" s="3"/>
      <c r="E17" s="3"/>
      <c r="F17" s="2"/>
    </row>
    <row r="18" spans="1:12" ht="16.5" customHeight="1">
      <c r="A18" s="181" t="s">
        <v>18</v>
      </c>
      <c r="B18" s="50" t="s">
        <v>2</v>
      </c>
      <c r="C18" s="51">
        <v>0.14</v>
      </c>
      <c r="D18" s="7"/>
      <c r="E18" s="7"/>
      <c r="F18" s="7"/>
      <c r="H18" s="7"/>
      <c r="I18" s="7"/>
      <c r="J18" s="7"/>
      <c r="K18" s="7"/>
      <c r="L18" s="7"/>
    </row>
    <row r="19" spans="1:6" ht="16.5" customHeight="1" thickBot="1">
      <c r="A19" s="182"/>
      <c r="B19" s="46" t="s">
        <v>1</v>
      </c>
      <c r="C19" s="52">
        <v>0.14</v>
      </c>
      <c r="D19" s="6"/>
      <c r="E19" s="6"/>
      <c r="F19" s="6"/>
    </row>
    <row r="20" spans="1:12" ht="16.5" customHeight="1">
      <c r="A20" s="181" t="s">
        <v>6</v>
      </c>
      <c r="B20" s="50" t="s">
        <v>2</v>
      </c>
      <c r="C20" s="51">
        <v>8</v>
      </c>
      <c r="D20" s="7"/>
      <c r="E20" s="7"/>
      <c r="F20" s="7"/>
      <c r="H20" s="7"/>
      <c r="I20" s="7"/>
      <c r="J20" s="7"/>
      <c r="K20" s="7"/>
      <c r="L20" s="7"/>
    </row>
    <row r="21" spans="1:3" ht="16.5" customHeight="1" thickBot="1">
      <c r="A21" s="182"/>
      <c r="B21" s="46" t="s">
        <v>1</v>
      </c>
      <c r="C21" s="52">
        <v>8.4</v>
      </c>
    </row>
    <row r="22" spans="1:3" ht="16.5" customHeight="1">
      <c r="A22" s="180" t="s">
        <v>51</v>
      </c>
      <c r="B22" s="53" t="s">
        <v>12</v>
      </c>
      <c r="C22" s="54">
        <v>180</v>
      </c>
    </row>
    <row r="23" spans="1:6" ht="16.5" customHeight="1">
      <c r="A23" s="178"/>
      <c r="B23" s="55" t="s">
        <v>13</v>
      </c>
      <c r="C23" s="56">
        <v>250</v>
      </c>
      <c r="F23" s="9"/>
    </row>
    <row r="24" spans="1:3" ht="16.5" customHeight="1">
      <c r="A24" s="178"/>
      <c r="B24" s="55" t="s">
        <v>14</v>
      </c>
      <c r="C24" s="56">
        <v>300</v>
      </c>
    </row>
    <row r="25" spans="1:3" ht="16.5" customHeight="1" thickBot="1">
      <c r="A25" s="179"/>
      <c r="B25" s="57" t="s">
        <v>17</v>
      </c>
      <c r="C25" s="58">
        <v>200</v>
      </c>
    </row>
    <row r="26" spans="1:3" ht="16.5" customHeight="1" thickBot="1">
      <c r="A26" s="59"/>
      <c r="B26" s="48"/>
      <c r="C26" s="60"/>
    </row>
    <row r="27" spans="1:6" ht="21.75" customHeight="1" thickBot="1">
      <c r="A27" s="183" t="s">
        <v>5</v>
      </c>
      <c r="B27" s="184"/>
      <c r="C27" s="185"/>
      <c r="D27" s="3"/>
      <c r="E27" s="3"/>
      <c r="F27" s="2"/>
    </row>
    <row r="28" spans="1:12" ht="16.5" customHeight="1">
      <c r="A28" s="181" t="s">
        <v>52</v>
      </c>
      <c r="B28" s="50" t="s">
        <v>2</v>
      </c>
      <c r="C28" s="51">
        <v>3.52</v>
      </c>
      <c r="D28" s="8"/>
      <c r="E28" s="8"/>
      <c r="F28" s="8"/>
      <c r="H28" s="8"/>
      <c r="I28" s="8"/>
      <c r="J28" s="8"/>
      <c r="K28" s="8"/>
      <c r="L28" s="8"/>
    </row>
    <row r="29" spans="1:3" ht="16.5" customHeight="1" thickBot="1">
      <c r="A29" s="182"/>
      <c r="B29" s="46" t="s">
        <v>1</v>
      </c>
      <c r="C29" s="52">
        <v>3.41</v>
      </c>
    </row>
    <row r="30" spans="1:3" ht="16.5" customHeight="1">
      <c r="A30" s="177" t="s">
        <v>53</v>
      </c>
      <c r="B30" s="53" t="s">
        <v>12</v>
      </c>
      <c r="C30" s="54">
        <v>70</v>
      </c>
    </row>
    <row r="31" spans="1:3" ht="16.5" customHeight="1">
      <c r="A31" s="178"/>
      <c r="B31" s="55" t="s">
        <v>13</v>
      </c>
      <c r="C31" s="56">
        <v>75</v>
      </c>
    </row>
    <row r="32" spans="1:3" ht="16.5" customHeight="1">
      <c r="A32" s="178"/>
      <c r="B32" s="55" t="s">
        <v>14</v>
      </c>
      <c r="C32" s="56">
        <v>80</v>
      </c>
    </row>
    <row r="33" spans="1:3" ht="16.5" customHeight="1">
      <c r="A33" s="178"/>
      <c r="B33" s="55" t="s">
        <v>15</v>
      </c>
      <c r="C33" s="56">
        <v>25</v>
      </c>
    </row>
    <row r="34" spans="1:3" ht="16.5" customHeight="1" thickBot="1">
      <c r="A34" s="179"/>
      <c r="B34" s="57" t="s">
        <v>16</v>
      </c>
      <c r="C34" s="58">
        <v>20</v>
      </c>
    </row>
    <row r="35" ht="15" thickBot="1"/>
    <row r="36" spans="1:3" ht="21.75" customHeight="1">
      <c r="A36" s="173" t="s">
        <v>96</v>
      </c>
      <c r="B36" s="174"/>
      <c r="C36" s="175"/>
    </row>
    <row r="37" spans="1:3" ht="16.5" customHeight="1" thickBot="1">
      <c r="A37" s="164">
        <v>1785</v>
      </c>
      <c r="B37" s="165"/>
      <c r="C37" s="166"/>
    </row>
    <row r="38" spans="1:3" ht="39.75" customHeight="1">
      <c r="A38" s="170" t="s">
        <v>30</v>
      </c>
      <c r="B38" s="170"/>
      <c r="C38" s="170"/>
    </row>
    <row r="39" spans="1:3" ht="13.5">
      <c r="A39" s="170" t="s">
        <v>127</v>
      </c>
      <c r="B39" s="170"/>
      <c r="C39" s="170"/>
    </row>
  </sheetData>
  <sheetProtection/>
  <mergeCells count="17">
    <mergeCell ref="A1:C1"/>
    <mergeCell ref="A30:A34"/>
    <mergeCell ref="A22:A25"/>
    <mergeCell ref="A18:A19"/>
    <mergeCell ref="A20:A21"/>
    <mergeCell ref="A27:C27"/>
    <mergeCell ref="A28:A29"/>
    <mergeCell ref="A4:C4"/>
    <mergeCell ref="A5:A6"/>
    <mergeCell ref="A17:C17"/>
    <mergeCell ref="A2:C2"/>
    <mergeCell ref="A37:C37"/>
    <mergeCell ref="A8:C8"/>
    <mergeCell ref="A39:C39"/>
    <mergeCell ref="A9:B9"/>
    <mergeCell ref="A38:C38"/>
    <mergeCell ref="A36:C36"/>
  </mergeCells>
  <printOptions horizontalCentered="1"/>
  <pageMargins left="0.31496062992125984" right="0.31496062992125984" top="0.5511811023622047" bottom="0.35433070866141736" header="0.31496062992125984" footer="0.31496062992125984"/>
  <pageSetup horizontalDpi="600" verticalDpi="600"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IV59"/>
  <sheetViews>
    <sheetView zoomScalePageLayoutView="0" workbookViewId="0" topLeftCell="A1">
      <selection activeCell="B9" sqref="B9:C9"/>
    </sheetView>
  </sheetViews>
  <sheetFormatPr defaultColWidth="11.00390625" defaultRowHeight="14.25"/>
  <cols>
    <col min="1" max="1" width="18.625" style="11" customWidth="1"/>
    <col min="2" max="3" width="12.625" style="11" customWidth="1"/>
    <col min="4" max="7" width="6.625" style="11" customWidth="1"/>
    <col min="8" max="8" width="12.625" style="11" customWidth="1"/>
    <col min="9" max="9" width="13.625" style="11" customWidth="1"/>
    <col min="10" max="10" width="11.625" style="1" customWidth="1"/>
    <col min="11" max="16384" width="10.625" style="1" customWidth="1"/>
  </cols>
  <sheetData>
    <row r="1" spans="1:9" ht="18">
      <c r="A1" s="196" t="s">
        <v>27</v>
      </c>
      <c r="B1" s="196"/>
      <c r="C1" s="196"/>
      <c r="D1" s="196"/>
      <c r="E1" s="196"/>
      <c r="F1" s="196"/>
      <c r="G1" s="196"/>
      <c r="H1" s="196"/>
      <c r="I1" s="196"/>
    </row>
    <row r="2" spans="1:9" ht="18">
      <c r="A2" s="196">
        <v>2017</v>
      </c>
      <c r="B2" s="196"/>
      <c r="C2" s="196"/>
      <c r="D2" s="196"/>
      <c r="E2" s="196"/>
      <c r="F2" s="196"/>
      <c r="G2" s="196"/>
      <c r="H2" s="196"/>
      <c r="I2" s="196"/>
    </row>
    <row r="3" spans="1:256" s="4" customFormat="1" ht="24.75" customHeight="1">
      <c r="A3" s="197" t="s">
        <v>44</v>
      </c>
      <c r="B3" s="198"/>
      <c r="C3" s="198"/>
      <c r="D3" s="198"/>
      <c r="E3" s="198"/>
      <c r="F3" s="198"/>
      <c r="G3" s="198"/>
      <c r="H3" s="198"/>
      <c r="I3" s="19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9.75" customHeight="1">
      <c r="A4" s="12"/>
      <c r="B4" s="199"/>
      <c r="C4" s="199"/>
      <c r="D4" s="199"/>
      <c r="E4" s="199"/>
      <c r="F4" s="199"/>
      <c r="G4" s="199"/>
      <c r="H4" s="199"/>
      <c r="I4" s="13"/>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3.5">
      <c r="A5" s="200" t="s">
        <v>28</v>
      </c>
      <c r="B5" s="201"/>
      <c r="C5" s="201"/>
      <c r="D5" s="201"/>
      <c r="E5" s="201"/>
      <c r="F5" s="201"/>
      <c r="G5" s="201"/>
      <c r="H5" s="201"/>
      <c r="I5" s="202"/>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49.5" customHeight="1">
      <c r="A6" s="294" t="s">
        <v>120</v>
      </c>
      <c r="B6" s="295"/>
      <c r="C6" s="295"/>
      <c r="D6" s="295"/>
      <c r="E6" s="295"/>
      <c r="F6" s="295"/>
      <c r="G6" s="295"/>
      <c r="H6" s="295"/>
      <c r="I6" s="296"/>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9.75" customHeight="1" thickBot="1">
      <c r="A7" s="12"/>
      <c r="B7" s="160"/>
      <c r="C7" s="160"/>
      <c r="D7" s="160"/>
      <c r="E7" s="160"/>
      <c r="F7" s="160"/>
      <c r="G7" s="160"/>
      <c r="H7" s="160"/>
      <c r="I7" s="13"/>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18" customHeight="1">
      <c r="A8" s="38" t="s">
        <v>19</v>
      </c>
      <c r="B8" s="300" t="s">
        <v>183</v>
      </c>
      <c r="C8" s="301"/>
      <c r="D8" s="221" t="s">
        <v>128</v>
      </c>
      <c r="E8" s="222"/>
      <c r="F8" s="302" t="s">
        <v>64</v>
      </c>
      <c r="G8" s="302"/>
      <c r="H8" s="303"/>
      <c r="I8" s="84"/>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18" customHeight="1">
      <c r="A9" s="39" t="s">
        <v>49</v>
      </c>
      <c r="B9" s="304"/>
      <c r="C9" s="305"/>
      <c r="D9" s="223"/>
      <c r="E9" s="224"/>
      <c r="F9" s="85" t="s">
        <v>81</v>
      </c>
      <c r="G9" s="85"/>
      <c r="H9" s="86"/>
      <c r="I9" s="40">
        <f>Taux!A37</f>
        <v>1785</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18" customHeight="1" thickBot="1">
      <c r="A10" s="91" t="s">
        <v>55</v>
      </c>
      <c r="B10" s="306"/>
      <c r="C10" s="307"/>
      <c r="D10" s="225" t="s">
        <v>129</v>
      </c>
      <c r="E10" s="226"/>
      <c r="F10" s="308" t="s">
        <v>77</v>
      </c>
      <c r="G10" s="309"/>
      <c r="H10" s="309"/>
      <c r="I10" s="93"/>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4" customFormat="1" ht="18" customHeight="1" thickBot="1">
      <c r="A11" s="87" t="s">
        <v>48</v>
      </c>
      <c r="B11" s="312"/>
      <c r="C11" s="313"/>
      <c r="D11" s="227">
        <v>350</v>
      </c>
      <c r="E11" s="228"/>
      <c r="F11" s="229" t="s">
        <v>78</v>
      </c>
      <c r="G11" s="229"/>
      <c r="H11" s="230"/>
      <c r="I11" s="92" t="str">
        <f>IF(I10="","-",I9*I10/12)</f>
        <v>-</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4" customFormat="1" ht="9.75" customHeight="1" thickBot="1">
      <c r="A12" s="15"/>
      <c r="B12" s="16"/>
      <c r="C12" s="160"/>
      <c r="D12" s="160"/>
      <c r="E12" s="160"/>
      <c r="F12" s="160"/>
      <c r="G12" s="160"/>
      <c r="H12" s="160"/>
      <c r="I12" s="13"/>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4" customFormat="1" ht="34.5" customHeight="1">
      <c r="A13" s="25" t="s">
        <v>20</v>
      </c>
      <c r="B13" s="26" t="s">
        <v>56</v>
      </c>
      <c r="C13" s="26" t="s">
        <v>57</v>
      </c>
      <c r="D13" s="261" t="s">
        <v>58</v>
      </c>
      <c r="E13" s="262"/>
      <c r="F13" s="273" t="s">
        <v>34</v>
      </c>
      <c r="G13" s="274"/>
      <c r="H13" s="27" t="s">
        <v>33</v>
      </c>
      <c r="I13" s="28" t="s">
        <v>0</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4" customFormat="1" ht="18" customHeight="1">
      <c r="A14" s="88" t="s">
        <v>9</v>
      </c>
      <c r="B14" s="94">
        <f>I8</f>
        <v>0</v>
      </c>
      <c r="C14" s="89"/>
      <c r="D14" s="310">
        <f>IF((B14+(C14*0.25)&lt;F16),(B14+(C14*0.25)),F16)</f>
        <v>0</v>
      </c>
      <c r="E14" s="311"/>
      <c r="F14" s="271">
        <f>D14*(10/12)*Taux!C5</f>
        <v>0</v>
      </c>
      <c r="G14" s="272"/>
      <c r="H14" s="116">
        <f>D14*(2/12)*Taux!C6</f>
        <v>0</v>
      </c>
      <c r="I14" s="117">
        <f>F14+H14</f>
        <v>0</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4" customFormat="1" ht="18" customHeight="1" thickBot="1">
      <c r="A15" s="29" t="s">
        <v>71</v>
      </c>
      <c r="B15" s="297"/>
      <c r="C15" s="298"/>
      <c r="D15" s="298"/>
      <c r="E15" s="298"/>
      <c r="F15" s="298"/>
      <c r="G15" s="298"/>
      <c r="H15" s="298"/>
      <c r="I15" s="299"/>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4" customFormat="1" ht="18" customHeight="1" thickBot="1">
      <c r="A16" s="275" t="s">
        <v>135</v>
      </c>
      <c r="B16" s="276"/>
      <c r="C16" s="276"/>
      <c r="D16" s="276"/>
      <c r="E16" s="277"/>
      <c r="F16" s="278">
        <f>IF(D11="","",IF(D11&lt;=Taux!B10,Taux!C10,(IF(AND(D11&gt;Taux!B10,D11&lt;=Taux!B11),Taux!C11,(IF(AND(D11&gt;Taux!B11,D11&lt;=Taux!B12),Taux!C12,(IF(AND(D11&gt;Taux!B12,D11&lt;=Taux!B13),Taux!C13,Taux!C14))))))))</f>
        <v>3</v>
      </c>
      <c r="G16" s="279"/>
      <c r="H16" s="152"/>
      <c r="I16" s="15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4" customFormat="1" ht="9.75" customHeight="1" thickBot="1">
      <c r="A17" s="11"/>
      <c r="B17" s="11"/>
      <c r="C17" s="11"/>
      <c r="D17" s="11"/>
      <c r="E17" s="11"/>
      <c r="F17" s="11"/>
      <c r="G17" s="11"/>
      <c r="H17" s="11"/>
      <c r="I17" s="1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4" customFormat="1" ht="34.5" customHeight="1">
      <c r="A18" s="62" t="s">
        <v>72</v>
      </c>
      <c r="B18" s="33" t="s">
        <v>99</v>
      </c>
      <c r="C18" s="33" t="s">
        <v>100</v>
      </c>
      <c r="D18" s="261" t="s">
        <v>47</v>
      </c>
      <c r="E18" s="262"/>
      <c r="F18" s="273" t="s">
        <v>31</v>
      </c>
      <c r="G18" s="274"/>
      <c r="H18" s="27" t="s">
        <v>32</v>
      </c>
      <c r="I18" s="28" t="s">
        <v>112</v>
      </c>
      <c r="J18" s="10"/>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4" customFormat="1" ht="18" customHeight="1">
      <c r="A19" s="32" t="s">
        <v>22</v>
      </c>
      <c r="B19" s="42"/>
      <c r="C19" s="43"/>
      <c r="D19" s="231">
        <f>IF($B$26="OUI","-",C19-B19)</f>
        <v>0</v>
      </c>
      <c r="E19" s="232"/>
      <c r="F19" s="233">
        <f>IF(D19="-","-",D19*Taux!$C$18*10/12)</f>
        <v>0</v>
      </c>
      <c r="G19" s="234"/>
      <c r="H19" s="107">
        <f>IF(D19="-","-",D19*Taux!$C$19*2/12)</f>
        <v>0</v>
      </c>
      <c r="I19" s="108">
        <f>IF(D19="-","-",F19+H19)</f>
        <v>0</v>
      </c>
      <c r="J19" s="10"/>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4" customFormat="1" ht="18" customHeight="1">
      <c r="A20" s="32" t="s">
        <v>23</v>
      </c>
      <c r="B20" s="42"/>
      <c r="C20" s="43"/>
      <c r="D20" s="231">
        <f>IF($B$26="OUI","-",C20-B20)</f>
        <v>0</v>
      </c>
      <c r="E20" s="232"/>
      <c r="F20" s="233">
        <f>IF(D20="-","-",D20*Taux!$C$18*10/12)</f>
        <v>0</v>
      </c>
      <c r="G20" s="234"/>
      <c r="H20" s="107">
        <f>IF(D20="-","-",D20*Taux!$C$19*2/12)</f>
        <v>0</v>
      </c>
      <c r="I20" s="108">
        <f>IF(D20="-","-",F20+H20)</f>
        <v>0</v>
      </c>
      <c r="J20" s="10"/>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4" customFormat="1" ht="18" customHeight="1">
      <c r="A21" s="32" t="s">
        <v>24</v>
      </c>
      <c r="B21" s="42"/>
      <c r="C21" s="43"/>
      <c r="D21" s="231">
        <f>IF($B$26="OUI","-",C21-B21)</f>
        <v>0</v>
      </c>
      <c r="E21" s="232"/>
      <c r="F21" s="233">
        <f>IF(D21="-","-",D21*Taux!$C$18*10/12)</f>
        <v>0</v>
      </c>
      <c r="G21" s="234"/>
      <c r="H21" s="107">
        <f>IF(D21="-","-",D21*Taux!$C$19*2/12)</f>
        <v>0</v>
      </c>
      <c r="I21" s="108">
        <f>IF(D21="-","-",F21+H21)</f>
        <v>0</v>
      </c>
      <c r="J21" s="10"/>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4" customFormat="1" ht="18" customHeight="1" thickBot="1">
      <c r="A22" s="265" t="s">
        <v>29</v>
      </c>
      <c r="B22" s="266"/>
      <c r="C22" s="266"/>
      <c r="D22" s="267">
        <f>SUM(D19:E21)</f>
        <v>0</v>
      </c>
      <c r="E22" s="268"/>
      <c r="F22" s="269">
        <f>SUM(F19:G21)</f>
        <v>0</v>
      </c>
      <c r="G22" s="270"/>
      <c r="H22" s="109">
        <f>SUM(H19:H21)</f>
        <v>0</v>
      </c>
      <c r="I22" s="110">
        <f>SUM(I19:I21)</f>
        <v>0</v>
      </c>
      <c r="J22" s="10"/>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4" customFormat="1" ht="9.75" customHeight="1" thickBot="1">
      <c r="A23" s="15"/>
      <c r="B23" s="15"/>
      <c r="C23" s="15"/>
      <c r="D23" s="131"/>
      <c r="E23" s="131"/>
      <c r="F23" s="132"/>
      <c r="G23" s="132"/>
      <c r="H23" s="133"/>
      <c r="I23" s="132"/>
      <c r="J23" s="10"/>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4" customFormat="1" ht="16.5" customHeight="1">
      <c r="A24" s="280" t="s">
        <v>113</v>
      </c>
      <c r="B24" s="288" t="s">
        <v>110</v>
      </c>
      <c r="C24" s="285" t="s">
        <v>116</v>
      </c>
      <c r="D24" s="286"/>
      <c r="E24" s="287"/>
      <c r="F24" s="290" t="s">
        <v>31</v>
      </c>
      <c r="G24" s="291"/>
      <c r="H24" s="235" t="s">
        <v>32</v>
      </c>
      <c r="I24" s="263" t="s">
        <v>111</v>
      </c>
      <c r="J24" s="10"/>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4" customFormat="1" ht="16.5" customHeight="1">
      <c r="A25" s="281"/>
      <c r="B25" s="289"/>
      <c r="C25" s="134" t="s">
        <v>118</v>
      </c>
      <c r="D25" s="136" t="s">
        <v>117</v>
      </c>
      <c r="E25" s="135" t="s">
        <v>119</v>
      </c>
      <c r="F25" s="292"/>
      <c r="G25" s="293"/>
      <c r="H25" s="236"/>
      <c r="I25" s="264"/>
      <c r="J25" s="10"/>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4" customFormat="1" ht="19.5" customHeight="1" thickBot="1">
      <c r="A26" s="282"/>
      <c r="B26" s="137" t="s">
        <v>114</v>
      </c>
      <c r="C26" s="140" t="str">
        <f>IF(B26="OUI",D26+E26,"-")</f>
        <v>-</v>
      </c>
      <c r="D26" s="139" t="str">
        <f>IF(B26="OUI",Taux!C25,"-")</f>
        <v>-</v>
      </c>
      <c r="E26" s="138" t="str">
        <f>IF(B26="OUI",IF(B33&lt;=2,Taux!C22,IF(B33&gt;4,Taux!C24,Taux!C23)),"-")</f>
        <v>-</v>
      </c>
      <c r="F26" s="283" t="str">
        <f>IF(B26="OUI",C26*Taux!$C$18*10/12,"-")</f>
        <v>-</v>
      </c>
      <c r="G26" s="284"/>
      <c r="H26" s="109" t="str">
        <f>IF(B26="OUI",C26*Taux!$C$19*2/12,"-")</f>
        <v>-</v>
      </c>
      <c r="I26" s="110">
        <f>IF(B26="OUI",F26+H26,0)</f>
        <v>0</v>
      </c>
      <c r="J26" s="10"/>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4" customFormat="1" ht="9.75" customHeight="1" thickBot="1">
      <c r="A27" s="12"/>
      <c r="B27" s="12"/>
      <c r="C27" s="13"/>
      <c r="D27" s="13"/>
      <c r="E27" s="17"/>
      <c r="F27" s="17"/>
      <c r="G27" s="18"/>
      <c r="H27" s="17"/>
      <c r="I27" s="19"/>
      <c r="J27" s="10"/>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4" customFormat="1" ht="34.5" customHeight="1">
      <c r="A28" s="244" t="s">
        <v>25</v>
      </c>
      <c r="B28" s="245"/>
      <c r="C28" s="31" t="s">
        <v>7</v>
      </c>
      <c r="D28" s="246" t="s">
        <v>8</v>
      </c>
      <c r="E28" s="247"/>
      <c r="F28" s="248" t="s">
        <v>35</v>
      </c>
      <c r="G28" s="249"/>
      <c r="H28" s="27" t="s">
        <v>36</v>
      </c>
      <c r="I28" s="28" t="s">
        <v>11</v>
      </c>
      <c r="J28" s="10"/>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4" customFormat="1" ht="18" customHeight="1" thickBot="1">
      <c r="A29" s="253" t="s">
        <v>6</v>
      </c>
      <c r="B29" s="254"/>
      <c r="C29" s="111">
        <f>Taux!C20</f>
        <v>8</v>
      </c>
      <c r="D29" s="255">
        <f>Taux!C21</f>
        <v>8.4</v>
      </c>
      <c r="E29" s="256"/>
      <c r="F29" s="255">
        <f>C29*10</f>
        <v>80</v>
      </c>
      <c r="G29" s="256"/>
      <c r="H29" s="111">
        <f>D29*2</f>
        <v>16.8</v>
      </c>
      <c r="I29" s="110">
        <f>F29+H29</f>
        <v>96.8</v>
      </c>
      <c r="J29" s="10"/>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4" customFormat="1" ht="9.75" customHeight="1" thickBot="1">
      <c r="A30" s="12"/>
      <c r="B30" s="12"/>
      <c r="C30" s="13"/>
      <c r="D30" s="13"/>
      <c r="E30" s="17"/>
      <c r="F30" s="17"/>
      <c r="G30" s="18"/>
      <c r="H30" s="17"/>
      <c r="I30" s="19"/>
      <c r="J30" s="10"/>
      <c r="K30" s="6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10" s="1" customFormat="1" ht="16.5" customHeight="1">
      <c r="A31" s="257" t="s">
        <v>21</v>
      </c>
      <c r="B31" s="259" t="s">
        <v>37</v>
      </c>
      <c r="C31" s="259" t="s">
        <v>26</v>
      </c>
      <c r="D31" s="261" t="s">
        <v>39</v>
      </c>
      <c r="E31" s="262"/>
      <c r="F31" s="261" t="s">
        <v>40</v>
      </c>
      <c r="G31" s="262"/>
      <c r="H31" s="250" t="s">
        <v>41</v>
      </c>
      <c r="I31" s="251" t="s">
        <v>10</v>
      </c>
      <c r="J31" s="10"/>
    </row>
    <row r="32" spans="1:10" s="1" customFormat="1" ht="16.5" customHeight="1">
      <c r="A32" s="258"/>
      <c r="B32" s="260"/>
      <c r="C32" s="260"/>
      <c r="D32" s="37" t="s">
        <v>42</v>
      </c>
      <c r="E32" s="37" t="s">
        <v>43</v>
      </c>
      <c r="F32" s="37" t="s">
        <v>42</v>
      </c>
      <c r="G32" s="37" t="s">
        <v>84</v>
      </c>
      <c r="H32" s="210"/>
      <c r="I32" s="252"/>
      <c r="J32" s="10"/>
    </row>
    <row r="33" spans="1:10" s="1" customFormat="1" ht="18" customHeight="1" thickBot="1">
      <c r="A33" s="34" t="s">
        <v>9</v>
      </c>
      <c r="B33" s="41"/>
      <c r="C33" s="30">
        <f>IF(B33&lt;=2,Taux!C30,IF(B33&gt;4,Taux!C32,Taux!C31))</f>
        <v>70</v>
      </c>
      <c r="D33" s="41"/>
      <c r="E33" s="30">
        <f>D33*Taux!C34</f>
        <v>0</v>
      </c>
      <c r="F33" s="41"/>
      <c r="G33" s="30">
        <f>F33*Taux!C33</f>
        <v>0</v>
      </c>
      <c r="H33" s="161">
        <f>C33+E33+G33</f>
        <v>70</v>
      </c>
      <c r="I33" s="112">
        <f>(((H33*Taux!C28)*10/12)+((H33*Taux!C29)*2/12))</f>
        <v>245.11666666666667</v>
      </c>
      <c r="J33" s="10"/>
    </row>
    <row r="34" spans="1:9" s="1" customFormat="1" ht="9.75" customHeight="1" thickBot="1">
      <c r="A34" s="20"/>
      <c r="B34" s="20"/>
      <c r="C34" s="20"/>
      <c r="D34" s="20"/>
      <c r="E34" s="20"/>
      <c r="F34" s="20"/>
      <c r="G34" s="21"/>
      <c r="H34" s="22"/>
      <c r="I34" s="22"/>
    </row>
    <row r="35" spans="1:9" s="1" customFormat="1" ht="18" customHeight="1" thickBot="1">
      <c r="A35" s="103" t="s">
        <v>59</v>
      </c>
      <c r="B35" s="104"/>
      <c r="C35" s="20"/>
      <c r="D35" s="237" t="s">
        <v>80</v>
      </c>
      <c r="E35" s="238"/>
      <c r="F35" s="238"/>
      <c r="G35" s="238"/>
      <c r="H35" s="238"/>
      <c r="I35" s="113">
        <f>I14+I22+I26+I29+I33</f>
        <v>341.9166666666667</v>
      </c>
    </row>
    <row r="36" spans="1:9" s="1" customFormat="1" ht="18" customHeight="1" thickBot="1">
      <c r="A36" s="103" t="s">
        <v>123</v>
      </c>
      <c r="B36" s="104"/>
      <c r="C36" s="20"/>
      <c r="D36" s="239" t="s">
        <v>121</v>
      </c>
      <c r="E36" s="240"/>
      <c r="F36" s="240"/>
      <c r="G36" s="240"/>
      <c r="H36" s="240"/>
      <c r="I36" s="114" t="str">
        <f>IF(I10="","-",(((I14+I29+I33+(IF(B26="OUI",I26,0)))*I10/12)+I22))</f>
        <v>-</v>
      </c>
    </row>
    <row r="37" spans="1:9" s="1" customFormat="1" ht="9.75" customHeight="1" thickBot="1">
      <c r="A37" s="20"/>
      <c r="B37" s="20"/>
      <c r="C37" s="20"/>
      <c r="D37" s="20"/>
      <c r="E37" s="20"/>
      <c r="F37" s="20"/>
      <c r="G37" s="21"/>
      <c r="H37" s="22"/>
      <c r="I37" s="22"/>
    </row>
    <row r="38" spans="1:9" s="1" customFormat="1" ht="19.5" customHeight="1" thickBot="1">
      <c r="A38" s="20"/>
      <c r="B38" s="241" t="s">
        <v>45</v>
      </c>
      <c r="C38" s="242"/>
      <c r="D38" s="242"/>
      <c r="E38" s="242"/>
      <c r="F38" s="242"/>
      <c r="G38" s="242"/>
      <c r="H38" s="243"/>
      <c r="I38" s="115">
        <f>IF(I10="",IF(I35&lt;I9,0,I35-I9),IF(I36&lt;I11,0,I36-I11))</f>
        <v>0</v>
      </c>
    </row>
    <row r="39" spans="1:9" s="1" customFormat="1" ht="9.75" customHeight="1" thickBot="1">
      <c r="A39" s="20"/>
      <c r="B39" s="20"/>
      <c r="C39" s="20"/>
      <c r="D39" s="20"/>
      <c r="E39" s="23"/>
      <c r="F39" s="23"/>
      <c r="G39" s="23"/>
      <c r="H39" s="23"/>
      <c r="I39" s="24"/>
    </row>
    <row r="40" spans="1:9" s="1" customFormat="1" ht="19.5" customHeight="1" thickBot="1">
      <c r="A40" s="20"/>
      <c r="B40" s="211" t="s">
        <v>136</v>
      </c>
      <c r="C40" s="212"/>
      <c r="D40" s="212"/>
      <c r="E40" s="212"/>
      <c r="F40" s="212"/>
      <c r="G40" s="212"/>
      <c r="H40" s="213"/>
      <c r="I40" s="154">
        <f>IF(I10="",-I14,-I14*I10/12)</f>
        <v>0</v>
      </c>
    </row>
    <row r="41" spans="1:9" s="1" customFormat="1" ht="39.75" customHeight="1" thickBot="1">
      <c r="A41" s="20"/>
      <c r="B41" s="217" t="s">
        <v>138</v>
      </c>
      <c r="C41" s="218"/>
      <c r="D41" s="219" t="s">
        <v>147</v>
      </c>
      <c r="E41" s="219"/>
      <c r="F41" s="219"/>
      <c r="G41" s="219"/>
      <c r="H41" s="219"/>
      <c r="I41" s="220"/>
    </row>
    <row r="42" spans="1:9" s="1" customFormat="1" ht="9.75" customHeight="1" thickBot="1">
      <c r="A42" s="20"/>
      <c r="B42" s="20"/>
      <c r="C42" s="20"/>
      <c r="D42" s="20"/>
      <c r="E42" s="23"/>
      <c r="F42" s="23"/>
      <c r="G42" s="23"/>
      <c r="H42" s="23"/>
      <c r="I42" s="24"/>
    </row>
    <row r="43" spans="1:9" s="1" customFormat="1" ht="19.5" customHeight="1" thickBot="1">
      <c r="A43" s="20"/>
      <c r="B43" s="49"/>
      <c r="C43" s="49"/>
      <c r="D43" s="49"/>
      <c r="E43" s="49"/>
      <c r="F43" s="214" t="s">
        <v>137</v>
      </c>
      <c r="G43" s="215"/>
      <c r="H43" s="216"/>
      <c r="I43" s="155">
        <f>IF(-I40&gt;I38,0,I38+I40)</f>
        <v>0</v>
      </c>
    </row>
    <row r="44" spans="1:9" s="1" customFormat="1" ht="9.75" customHeight="1">
      <c r="A44" s="20"/>
      <c r="B44" s="20"/>
      <c r="C44" s="20"/>
      <c r="D44" s="20"/>
      <c r="E44" s="23"/>
      <c r="F44" s="23"/>
      <c r="G44" s="23"/>
      <c r="H44" s="23"/>
      <c r="I44" s="24"/>
    </row>
    <row r="45" spans="1:9" s="1" customFormat="1" ht="18" customHeight="1">
      <c r="A45" s="20" t="s">
        <v>142</v>
      </c>
      <c r="B45" s="20"/>
      <c r="C45" s="35" t="str">
        <f>IF(I43=0,"-",[1]!ConvNumberLetter(I43,1,0))</f>
        <v>-</v>
      </c>
      <c r="D45" s="35"/>
      <c r="E45" s="23"/>
      <c r="F45" s="23"/>
      <c r="G45" s="23"/>
      <c r="H45" s="23"/>
      <c r="I45" s="24"/>
    </row>
    <row r="46" spans="1:9" s="1" customFormat="1" ht="4.5" customHeight="1">
      <c r="A46" s="35"/>
      <c r="B46" s="35"/>
      <c r="C46" s="35"/>
      <c r="D46" s="35"/>
      <c r="E46" s="35"/>
      <c r="F46" s="35"/>
      <c r="G46" s="35"/>
      <c r="H46" s="35"/>
      <c r="I46" s="35"/>
    </row>
    <row r="47" spans="1:9" s="1" customFormat="1" ht="19.5" customHeight="1">
      <c r="A47" s="11"/>
      <c r="B47" s="11"/>
      <c r="C47" s="11"/>
      <c r="D47" s="11"/>
      <c r="E47" s="11"/>
      <c r="F47" s="11"/>
      <c r="G47" s="11" t="s">
        <v>69</v>
      </c>
      <c r="H47" s="22"/>
      <c r="I47" s="22"/>
    </row>
    <row r="48" spans="1:9" s="1" customFormat="1" ht="4.5" customHeight="1">
      <c r="A48" s="11"/>
      <c r="B48" s="11"/>
      <c r="C48" s="11"/>
      <c r="D48" s="11"/>
      <c r="E48" s="11"/>
      <c r="F48" s="11"/>
      <c r="G48" s="11"/>
      <c r="H48" s="22"/>
      <c r="I48" s="22"/>
    </row>
    <row r="49" spans="1:9" s="1" customFormat="1" ht="19.5" customHeight="1">
      <c r="A49" s="11"/>
      <c r="B49" s="11"/>
      <c r="C49" s="11"/>
      <c r="D49" s="11"/>
      <c r="E49" s="11"/>
      <c r="F49" s="11"/>
      <c r="G49" s="11" t="s">
        <v>46</v>
      </c>
      <c r="H49" s="22"/>
      <c r="I49" s="22"/>
    </row>
    <row r="50" spans="1:9" s="1" customFormat="1" ht="19.5" customHeight="1">
      <c r="A50" s="20"/>
      <c r="B50" s="20"/>
      <c r="C50" s="20"/>
      <c r="D50" s="20"/>
      <c r="E50" s="20"/>
      <c r="F50" s="20"/>
      <c r="G50" s="11"/>
      <c r="H50" s="22"/>
      <c r="I50" s="22"/>
    </row>
    <row r="51" ht="19.5" customHeight="1">
      <c r="G51" s="11" t="s">
        <v>148</v>
      </c>
    </row>
    <row r="52" ht="9.75" customHeight="1"/>
    <row r="53" ht="12.75" customHeight="1">
      <c r="A53" s="63" t="s">
        <v>79</v>
      </c>
    </row>
    <row r="54" ht="12.75" customHeight="1">
      <c r="A54" s="63" t="s">
        <v>73</v>
      </c>
    </row>
    <row r="55" ht="12.75" customHeight="1">
      <c r="A55" s="63" t="s">
        <v>74</v>
      </c>
    </row>
    <row r="56" ht="12.75" customHeight="1">
      <c r="A56" s="63" t="s">
        <v>130</v>
      </c>
    </row>
    <row r="57" ht="12.75" customHeight="1">
      <c r="A57" s="63" t="s">
        <v>75</v>
      </c>
    </row>
    <row r="58" ht="12.75" customHeight="1">
      <c r="A58" s="63" t="s">
        <v>76</v>
      </c>
    </row>
    <row r="59" ht="12.75" customHeight="1">
      <c r="A59" s="63" t="s">
        <v>122</v>
      </c>
    </row>
  </sheetData>
  <sheetProtection/>
  <mergeCells count="61">
    <mergeCell ref="A6:I6"/>
    <mergeCell ref="A1:I1"/>
    <mergeCell ref="A2:I2"/>
    <mergeCell ref="A3:I3"/>
    <mergeCell ref="B4:H4"/>
    <mergeCell ref="A5:I5"/>
    <mergeCell ref="D14:E14"/>
    <mergeCell ref="F14:G14"/>
    <mergeCell ref="B8:C8"/>
    <mergeCell ref="D8:E9"/>
    <mergeCell ref="F8:H8"/>
    <mergeCell ref="B9:C9"/>
    <mergeCell ref="B10:C10"/>
    <mergeCell ref="D10:E10"/>
    <mergeCell ref="F10:H10"/>
    <mergeCell ref="B11:C11"/>
    <mergeCell ref="D11:E11"/>
    <mergeCell ref="F11:H11"/>
    <mergeCell ref="D13:E13"/>
    <mergeCell ref="F13:G13"/>
    <mergeCell ref="A22:C22"/>
    <mergeCell ref="D22:E22"/>
    <mergeCell ref="F22:G22"/>
    <mergeCell ref="B15:I15"/>
    <mergeCell ref="A16:E16"/>
    <mergeCell ref="F16:G16"/>
    <mergeCell ref="D18:E18"/>
    <mergeCell ref="F18:G18"/>
    <mergeCell ref="D19:E19"/>
    <mergeCell ref="F19:G19"/>
    <mergeCell ref="I24:I25"/>
    <mergeCell ref="F26:G26"/>
    <mergeCell ref="D20:E20"/>
    <mergeCell ref="F20:G20"/>
    <mergeCell ref="D21:E21"/>
    <mergeCell ref="F21:G21"/>
    <mergeCell ref="A24:A26"/>
    <mergeCell ref="B24:B25"/>
    <mergeCell ref="C24:E24"/>
    <mergeCell ref="F24:G25"/>
    <mergeCell ref="H24:H25"/>
    <mergeCell ref="A28:B28"/>
    <mergeCell ref="D28:E28"/>
    <mergeCell ref="F28:G28"/>
    <mergeCell ref="A29:B29"/>
    <mergeCell ref="D29:E29"/>
    <mergeCell ref="F29:G29"/>
    <mergeCell ref="A31:A32"/>
    <mergeCell ref="B31:B32"/>
    <mergeCell ref="C31:C32"/>
    <mergeCell ref="D31:E31"/>
    <mergeCell ref="F31:G31"/>
    <mergeCell ref="F43:H43"/>
    <mergeCell ref="I31:I32"/>
    <mergeCell ref="D35:H35"/>
    <mergeCell ref="D36:H36"/>
    <mergeCell ref="B38:H38"/>
    <mergeCell ref="B40:H40"/>
    <mergeCell ref="B41:C41"/>
    <mergeCell ref="D41:I41"/>
    <mergeCell ref="H31:H32"/>
  </mergeCells>
  <printOptions horizontalCentered="1"/>
  <pageMargins left="0.1968503937007874" right="0.1968503937007874" top="0.11811023622047245" bottom="0.11811023622047245" header="0" footer="0"/>
  <pageSetup fitToHeight="1" fitToWidth="1" horizontalDpi="600" verticalDpi="600" orientation="portrait" paperSize="9" scale="81"/>
</worksheet>
</file>

<file path=xl/worksheets/sheet21.xml><?xml version="1.0" encoding="utf-8"?>
<worksheet xmlns="http://schemas.openxmlformats.org/spreadsheetml/2006/main" xmlns:r="http://schemas.openxmlformats.org/officeDocument/2006/relationships">
  <sheetPr>
    <pageSetUpPr fitToPage="1"/>
  </sheetPr>
  <dimension ref="A1:IV59"/>
  <sheetViews>
    <sheetView zoomScalePageLayoutView="0" workbookViewId="0" topLeftCell="A1">
      <selection activeCell="B9" sqref="B9:C9"/>
    </sheetView>
  </sheetViews>
  <sheetFormatPr defaultColWidth="11.00390625" defaultRowHeight="14.25"/>
  <cols>
    <col min="1" max="1" width="18.625" style="11" customWidth="1"/>
    <col min="2" max="3" width="12.625" style="11" customWidth="1"/>
    <col min="4" max="7" width="6.625" style="11" customWidth="1"/>
    <col min="8" max="8" width="12.625" style="11" customWidth="1"/>
    <col min="9" max="9" width="13.625" style="11" customWidth="1"/>
    <col min="10" max="10" width="11.625" style="1" customWidth="1"/>
    <col min="11" max="16384" width="10.625" style="1" customWidth="1"/>
  </cols>
  <sheetData>
    <row r="1" spans="1:9" ht="18">
      <c r="A1" s="196" t="s">
        <v>27</v>
      </c>
      <c r="B1" s="196"/>
      <c r="C1" s="196"/>
      <c r="D1" s="196"/>
      <c r="E1" s="196"/>
      <c r="F1" s="196"/>
      <c r="G1" s="196"/>
      <c r="H1" s="196"/>
      <c r="I1" s="196"/>
    </row>
    <row r="2" spans="1:9" ht="18">
      <c r="A2" s="196">
        <v>2017</v>
      </c>
      <c r="B2" s="196"/>
      <c r="C2" s="196"/>
      <c r="D2" s="196"/>
      <c r="E2" s="196"/>
      <c r="F2" s="196"/>
      <c r="G2" s="196"/>
      <c r="H2" s="196"/>
      <c r="I2" s="196"/>
    </row>
    <row r="3" spans="1:256" s="4" customFormat="1" ht="24.75" customHeight="1">
      <c r="A3" s="197" t="s">
        <v>44</v>
      </c>
      <c r="B3" s="198"/>
      <c r="C3" s="198"/>
      <c r="D3" s="198"/>
      <c r="E3" s="198"/>
      <c r="F3" s="198"/>
      <c r="G3" s="198"/>
      <c r="H3" s="198"/>
      <c r="I3" s="19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9.75" customHeight="1">
      <c r="A4" s="12"/>
      <c r="B4" s="199"/>
      <c r="C4" s="199"/>
      <c r="D4" s="199"/>
      <c r="E4" s="199"/>
      <c r="F4" s="199"/>
      <c r="G4" s="199"/>
      <c r="H4" s="199"/>
      <c r="I4" s="13"/>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3.5">
      <c r="A5" s="200" t="s">
        <v>28</v>
      </c>
      <c r="B5" s="201"/>
      <c r="C5" s="201"/>
      <c r="D5" s="201"/>
      <c r="E5" s="201"/>
      <c r="F5" s="201"/>
      <c r="G5" s="201"/>
      <c r="H5" s="201"/>
      <c r="I5" s="202"/>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49.5" customHeight="1">
      <c r="A6" s="294" t="s">
        <v>120</v>
      </c>
      <c r="B6" s="295"/>
      <c r="C6" s="295"/>
      <c r="D6" s="295"/>
      <c r="E6" s="295"/>
      <c r="F6" s="295"/>
      <c r="G6" s="295"/>
      <c r="H6" s="295"/>
      <c r="I6" s="296"/>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9.75" customHeight="1" thickBot="1">
      <c r="A7" s="12"/>
      <c r="B7" s="160"/>
      <c r="C7" s="160"/>
      <c r="D7" s="160"/>
      <c r="E7" s="160"/>
      <c r="F7" s="160"/>
      <c r="G7" s="160"/>
      <c r="H7" s="160"/>
      <c r="I7" s="13"/>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18" customHeight="1">
      <c r="A8" s="38" t="s">
        <v>19</v>
      </c>
      <c r="B8" s="300" t="s">
        <v>183</v>
      </c>
      <c r="C8" s="301"/>
      <c r="D8" s="221" t="s">
        <v>128</v>
      </c>
      <c r="E8" s="222"/>
      <c r="F8" s="302" t="s">
        <v>64</v>
      </c>
      <c r="G8" s="302"/>
      <c r="H8" s="303"/>
      <c r="I8" s="84"/>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18" customHeight="1">
      <c r="A9" s="39" t="s">
        <v>49</v>
      </c>
      <c r="B9" s="304"/>
      <c r="C9" s="305"/>
      <c r="D9" s="223"/>
      <c r="E9" s="224"/>
      <c r="F9" s="85" t="s">
        <v>81</v>
      </c>
      <c r="G9" s="85"/>
      <c r="H9" s="86"/>
      <c r="I9" s="40">
        <f>Taux!A37</f>
        <v>1785</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18" customHeight="1" thickBot="1">
      <c r="A10" s="91" t="s">
        <v>55</v>
      </c>
      <c r="B10" s="306"/>
      <c r="C10" s="307"/>
      <c r="D10" s="225" t="s">
        <v>129</v>
      </c>
      <c r="E10" s="226"/>
      <c r="F10" s="308" t="s">
        <v>77</v>
      </c>
      <c r="G10" s="309"/>
      <c r="H10" s="309"/>
      <c r="I10" s="93"/>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4" customFormat="1" ht="18" customHeight="1" thickBot="1">
      <c r="A11" s="87" t="s">
        <v>48</v>
      </c>
      <c r="B11" s="312"/>
      <c r="C11" s="313"/>
      <c r="D11" s="227">
        <v>350</v>
      </c>
      <c r="E11" s="228"/>
      <c r="F11" s="229" t="s">
        <v>78</v>
      </c>
      <c r="G11" s="229"/>
      <c r="H11" s="230"/>
      <c r="I11" s="92" t="str">
        <f>IF(I10="","-",I9*I10/12)</f>
        <v>-</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4" customFormat="1" ht="9.75" customHeight="1" thickBot="1">
      <c r="A12" s="15"/>
      <c r="B12" s="16"/>
      <c r="C12" s="160"/>
      <c r="D12" s="160"/>
      <c r="E12" s="160"/>
      <c r="F12" s="160"/>
      <c r="G12" s="160"/>
      <c r="H12" s="160"/>
      <c r="I12" s="13"/>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4" customFormat="1" ht="34.5" customHeight="1">
      <c r="A13" s="25" t="s">
        <v>20</v>
      </c>
      <c r="B13" s="26" t="s">
        <v>56</v>
      </c>
      <c r="C13" s="26" t="s">
        <v>57</v>
      </c>
      <c r="D13" s="261" t="s">
        <v>58</v>
      </c>
      <c r="E13" s="262"/>
      <c r="F13" s="273" t="s">
        <v>34</v>
      </c>
      <c r="G13" s="274"/>
      <c r="H13" s="27" t="s">
        <v>33</v>
      </c>
      <c r="I13" s="28" t="s">
        <v>0</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4" customFormat="1" ht="18" customHeight="1">
      <c r="A14" s="88" t="s">
        <v>9</v>
      </c>
      <c r="B14" s="94">
        <f>I8</f>
        <v>0</v>
      </c>
      <c r="C14" s="89"/>
      <c r="D14" s="310">
        <f>IF((B14+(C14*0.25)&lt;F16),(B14+(C14*0.25)),F16)</f>
        <v>0</v>
      </c>
      <c r="E14" s="311"/>
      <c r="F14" s="271">
        <f>D14*(10/12)*Taux!C5</f>
        <v>0</v>
      </c>
      <c r="G14" s="272"/>
      <c r="H14" s="116">
        <f>D14*(2/12)*Taux!C6</f>
        <v>0</v>
      </c>
      <c r="I14" s="117">
        <f>F14+H14</f>
        <v>0</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4" customFormat="1" ht="18" customHeight="1" thickBot="1">
      <c r="A15" s="29" t="s">
        <v>71</v>
      </c>
      <c r="B15" s="297"/>
      <c r="C15" s="298"/>
      <c r="D15" s="298"/>
      <c r="E15" s="298"/>
      <c r="F15" s="298"/>
      <c r="G15" s="298"/>
      <c r="H15" s="298"/>
      <c r="I15" s="299"/>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4" customFormat="1" ht="18" customHeight="1" thickBot="1">
      <c r="A16" s="275" t="s">
        <v>135</v>
      </c>
      <c r="B16" s="276"/>
      <c r="C16" s="276"/>
      <c r="D16" s="276"/>
      <c r="E16" s="277"/>
      <c r="F16" s="278">
        <f>IF(D11="","",IF(D11&lt;=Taux!B10,Taux!C10,(IF(AND(D11&gt;Taux!B10,D11&lt;=Taux!B11),Taux!C11,(IF(AND(D11&gt;Taux!B11,D11&lt;=Taux!B12),Taux!C12,(IF(AND(D11&gt;Taux!B12,D11&lt;=Taux!B13),Taux!C13,Taux!C14))))))))</f>
        <v>3</v>
      </c>
      <c r="G16" s="279"/>
      <c r="H16" s="152"/>
      <c r="I16" s="15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4" customFormat="1" ht="9.75" customHeight="1" thickBot="1">
      <c r="A17" s="11"/>
      <c r="B17" s="11"/>
      <c r="C17" s="11"/>
      <c r="D17" s="11"/>
      <c r="E17" s="11"/>
      <c r="F17" s="11"/>
      <c r="G17" s="11"/>
      <c r="H17" s="11"/>
      <c r="I17" s="1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4" customFormat="1" ht="34.5" customHeight="1">
      <c r="A18" s="62" t="s">
        <v>72</v>
      </c>
      <c r="B18" s="33" t="s">
        <v>99</v>
      </c>
      <c r="C18" s="33" t="s">
        <v>100</v>
      </c>
      <c r="D18" s="261" t="s">
        <v>47</v>
      </c>
      <c r="E18" s="262"/>
      <c r="F18" s="273" t="s">
        <v>31</v>
      </c>
      <c r="G18" s="274"/>
      <c r="H18" s="27" t="s">
        <v>32</v>
      </c>
      <c r="I18" s="28" t="s">
        <v>112</v>
      </c>
      <c r="J18" s="10"/>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4" customFormat="1" ht="18" customHeight="1">
      <c r="A19" s="32" t="s">
        <v>22</v>
      </c>
      <c r="B19" s="42"/>
      <c r="C19" s="43"/>
      <c r="D19" s="231">
        <f>IF($B$26="OUI","-",C19-B19)</f>
        <v>0</v>
      </c>
      <c r="E19" s="232"/>
      <c r="F19" s="233">
        <f>IF(D19="-","-",D19*Taux!$C$18*10/12)</f>
        <v>0</v>
      </c>
      <c r="G19" s="234"/>
      <c r="H19" s="107">
        <f>IF(D19="-","-",D19*Taux!$C$19*2/12)</f>
        <v>0</v>
      </c>
      <c r="I19" s="108">
        <f>IF(D19="-","-",F19+H19)</f>
        <v>0</v>
      </c>
      <c r="J19" s="10"/>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4" customFormat="1" ht="18" customHeight="1">
      <c r="A20" s="32" t="s">
        <v>23</v>
      </c>
      <c r="B20" s="42"/>
      <c r="C20" s="43"/>
      <c r="D20" s="231">
        <f>IF($B$26="OUI","-",C20-B20)</f>
        <v>0</v>
      </c>
      <c r="E20" s="232"/>
      <c r="F20" s="233">
        <f>IF(D20="-","-",D20*Taux!$C$18*10/12)</f>
        <v>0</v>
      </c>
      <c r="G20" s="234"/>
      <c r="H20" s="107">
        <f>IF(D20="-","-",D20*Taux!$C$19*2/12)</f>
        <v>0</v>
      </c>
      <c r="I20" s="108">
        <f>IF(D20="-","-",F20+H20)</f>
        <v>0</v>
      </c>
      <c r="J20" s="10"/>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4" customFormat="1" ht="18" customHeight="1">
      <c r="A21" s="32" t="s">
        <v>24</v>
      </c>
      <c r="B21" s="42"/>
      <c r="C21" s="43"/>
      <c r="D21" s="231">
        <f>IF($B$26="OUI","-",C21-B21)</f>
        <v>0</v>
      </c>
      <c r="E21" s="232"/>
      <c r="F21" s="233">
        <f>IF(D21="-","-",D21*Taux!$C$18*10/12)</f>
        <v>0</v>
      </c>
      <c r="G21" s="234"/>
      <c r="H21" s="107">
        <f>IF(D21="-","-",D21*Taux!$C$19*2/12)</f>
        <v>0</v>
      </c>
      <c r="I21" s="108">
        <f>IF(D21="-","-",F21+H21)</f>
        <v>0</v>
      </c>
      <c r="J21" s="10"/>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4" customFormat="1" ht="18" customHeight="1" thickBot="1">
      <c r="A22" s="265" t="s">
        <v>29</v>
      </c>
      <c r="B22" s="266"/>
      <c r="C22" s="266"/>
      <c r="D22" s="267">
        <f>SUM(D19:E21)</f>
        <v>0</v>
      </c>
      <c r="E22" s="268"/>
      <c r="F22" s="269">
        <f>SUM(F19:G21)</f>
        <v>0</v>
      </c>
      <c r="G22" s="270"/>
      <c r="H22" s="109">
        <f>SUM(H19:H21)</f>
        <v>0</v>
      </c>
      <c r="I22" s="110">
        <f>SUM(I19:I21)</f>
        <v>0</v>
      </c>
      <c r="J22" s="10"/>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4" customFormat="1" ht="9.75" customHeight="1" thickBot="1">
      <c r="A23" s="15"/>
      <c r="B23" s="15"/>
      <c r="C23" s="15"/>
      <c r="D23" s="131"/>
      <c r="E23" s="131"/>
      <c r="F23" s="132"/>
      <c r="G23" s="132"/>
      <c r="H23" s="133"/>
      <c r="I23" s="132"/>
      <c r="J23" s="10"/>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4" customFormat="1" ht="16.5" customHeight="1">
      <c r="A24" s="280" t="s">
        <v>113</v>
      </c>
      <c r="B24" s="288" t="s">
        <v>110</v>
      </c>
      <c r="C24" s="285" t="s">
        <v>116</v>
      </c>
      <c r="D24" s="286"/>
      <c r="E24" s="287"/>
      <c r="F24" s="290" t="s">
        <v>31</v>
      </c>
      <c r="G24" s="291"/>
      <c r="H24" s="235" t="s">
        <v>32</v>
      </c>
      <c r="I24" s="263" t="s">
        <v>111</v>
      </c>
      <c r="J24" s="10"/>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4" customFormat="1" ht="16.5" customHeight="1">
      <c r="A25" s="281"/>
      <c r="B25" s="289"/>
      <c r="C25" s="134" t="s">
        <v>118</v>
      </c>
      <c r="D25" s="136" t="s">
        <v>117</v>
      </c>
      <c r="E25" s="135" t="s">
        <v>119</v>
      </c>
      <c r="F25" s="292"/>
      <c r="G25" s="293"/>
      <c r="H25" s="236"/>
      <c r="I25" s="264"/>
      <c r="J25" s="10"/>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4" customFormat="1" ht="19.5" customHeight="1" thickBot="1">
      <c r="A26" s="282"/>
      <c r="B26" s="137" t="s">
        <v>114</v>
      </c>
      <c r="C26" s="140" t="str">
        <f>IF(B26="OUI",D26+E26,"-")</f>
        <v>-</v>
      </c>
      <c r="D26" s="139" t="str">
        <f>IF(B26="OUI",Taux!C25,"-")</f>
        <v>-</v>
      </c>
      <c r="E26" s="138" t="str">
        <f>IF(B26="OUI",IF(B33&lt;=2,Taux!C22,IF(B33&gt;4,Taux!C24,Taux!C23)),"-")</f>
        <v>-</v>
      </c>
      <c r="F26" s="283" t="str">
        <f>IF(B26="OUI",C26*Taux!$C$18*10/12,"-")</f>
        <v>-</v>
      </c>
      <c r="G26" s="284"/>
      <c r="H26" s="109" t="str">
        <f>IF(B26="OUI",C26*Taux!$C$19*2/12,"-")</f>
        <v>-</v>
      </c>
      <c r="I26" s="110">
        <f>IF(B26="OUI",F26+H26,0)</f>
        <v>0</v>
      </c>
      <c r="J26" s="10"/>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4" customFormat="1" ht="9.75" customHeight="1" thickBot="1">
      <c r="A27" s="12"/>
      <c r="B27" s="12"/>
      <c r="C27" s="13"/>
      <c r="D27" s="13"/>
      <c r="E27" s="17"/>
      <c r="F27" s="17"/>
      <c r="G27" s="18"/>
      <c r="H27" s="17"/>
      <c r="I27" s="19"/>
      <c r="J27" s="10"/>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4" customFormat="1" ht="34.5" customHeight="1">
      <c r="A28" s="244" t="s">
        <v>25</v>
      </c>
      <c r="B28" s="245"/>
      <c r="C28" s="31" t="s">
        <v>7</v>
      </c>
      <c r="D28" s="246" t="s">
        <v>8</v>
      </c>
      <c r="E28" s="247"/>
      <c r="F28" s="248" t="s">
        <v>35</v>
      </c>
      <c r="G28" s="249"/>
      <c r="H28" s="27" t="s">
        <v>36</v>
      </c>
      <c r="I28" s="28" t="s">
        <v>11</v>
      </c>
      <c r="J28" s="10"/>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4" customFormat="1" ht="18" customHeight="1" thickBot="1">
      <c r="A29" s="253" t="s">
        <v>6</v>
      </c>
      <c r="B29" s="254"/>
      <c r="C29" s="111">
        <f>Taux!C20</f>
        <v>8</v>
      </c>
      <c r="D29" s="255">
        <f>Taux!C21</f>
        <v>8.4</v>
      </c>
      <c r="E29" s="256"/>
      <c r="F29" s="255">
        <f>C29*10</f>
        <v>80</v>
      </c>
      <c r="G29" s="256"/>
      <c r="H29" s="111">
        <f>D29*2</f>
        <v>16.8</v>
      </c>
      <c r="I29" s="110">
        <f>F29+H29</f>
        <v>96.8</v>
      </c>
      <c r="J29" s="10"/>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4" customFormat="1" ht="9.75" customHeight="1" thickBot="1">
      <c r="A30" s="12"/>
      <c r="B30" s="12"/>
      <c r="C30" s="13"/>
      <c r="D30" s="13"/>
      <c r="E30" s="17"/>
      <c r="F30" s="17"/>
      <c r="G30" s="18"/>
      <c r="H30" s="17"/>
      <c r="I30" s="19"/>
      <c r="J30" s="10"/>
      <c r="K30" s="6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10" s="1" customFormat="1" ht="16.5" customHeight="1">
      <c r="A31" s="257" t="s">
        <v>21</v>
      </c>
      <c r="B31" s="259" t="s">
        <v>37</v>
      </c>
      <c r="C31" s="259" t="s">
        <v>26</v>
      </c>
      <c r="D31" s="261" t="s">
        <v>39</v>
      </c>
      <c r="E31" s="262"/>
      <c r="F31" s="261" t="s">
        <v>40</v>
      </c>
      <c r="G31" s="262"/>
      <c r="H31" s="250" t="s">
        <v>41</v>
      </c>
      <c r="I31" s="251" t="s">
        <v>10</v>
      </c>
      <c r="J31" s="10"/>
    </row>
    <row r="32" spans="1:10" s="1" customFormat="1" ht="16.5" customHeight="1">
      <c r="A32" s="258"/>
      <c r="B32" s="260"/>
      <c r="C32" s="260"/>
      <c r="D32" s="37" t="s">
        <v>42</v>
      </c>
      <c r="E32" s="37" t="s">
        <v>43</v>
      </c>
      <c r="F32" s="37" t="s">
        <v>42</v>
      </c>
      <c r="G32" s="37" t="s">
        <v>84</v>
      </c>
      <c r="H32" s="210"/>
      <c r="I32" s="252"/>
      <c r="J32" s="10"/>
    </row>
    <row r="33" spans="1:10" s="1" customFormat="1" ht="18" customHeight="1" thickBot="1">
      <c r="A33" s="34" t="s">
        <v>9</v>
      </c>
      <c r="B33" s="41"/>
      <c r="C33" s="30">
        <f>IF(B33&lt;=2,Taux!C30,IF(B33&gt;4,Taux!C32,Taux!C31))</f>
        <v>70</v>
      </c>
      <c r="D33" s="41"/>
      <c r="E33" s="30">
        <f>D33*Taux!C34</f>
        <v>0</v>
      </c>
      <c r="F33" s="41"/>
      <c r="G33" s="30">
        <f>F33*Taux!C33</f>
        <v>0</v>
      </c>
      <c r="H33" s="161">
        <f>C33+E33+G33</f>
        <v>70</v>
      </c>
      <c r="I33" s="112">
        <f>(((H33*Taux!C28)*10/12)+((H33*Taux!C29)*2/12))</f>
        <v>245.11666666666667</v>
      </c>
      <c r="J33" s="10"/>
    </row>
    <row r="34" spans="1:9" s="1" customFormat="1" ht="9.75" customHeight="1" thickBot="1">
      <c r="A34" s="20"/>
      <c r="B34" s="20"/>
      <c r="C34" s="20"/>
      <c r="D34" s="20"/>
      <c r="E34" s="20"/>
      <c r="F34" s="20"/>
      <c r="G34" s="21"/>
      <c r="H34" s="22"/>
      <c r="I34" s="22"/>
    </row>
    <row r="35" spans="1:9" s="1" customFormat="1" ht="18" customHeight="1" thickBot="1">
      <c r="A35" s="103" t="s">
        <v>59</v>
      </c>
      <c r="B35" s="104"/>
      <c r="C35" s="20"/>
      <c r="D35" s="237" t="s">
        <v>80</v>
      </c>
      <c r="E35" s="238"/>
      <c r="F35" s="238"/>
      <c r="G35" s="238"/>
      <c r="H35" s="238"/>
      <c r="I35" s="113">
        <f>I14+I22+I26+I29+I33</f>
        <v>341.9166666666667</v>
      </c>
    </row>
    <row r="36" spans="1:9" s="1" customFormat="1" ht="18" customHeight="1" thickBot="1">
      <c r="A36" s="103" t="s">
        <v>123</v>
      </c>
      <c r="B36" s="104"/>
      <c r="C36" s="20"/>
      <c r="D36" s="239" t="s">
        <v>121</v>
      </c>
      <c r="E36" s="240"/>
      <c r="F36" s="240"/>
      <c r="G36" s="240"/>
      <c r="H36" s="240"/>
      <c r="I36" s="114" t="str">
        <f>IF(I10="","-",(((I14+I29+I33+(IF(B26="OUI",I26,0)))*I10/12)+I22))</f>
        <v>-</v>
      </c>
    </row>
    <row r="37" spans="1:9" s="1" customFormat="1" ht="9.75" customHeight="1" thickBot="1">
      <c r="A37" s="20"/>
      <c r="B37" s="20"/>
      <c r="C37" s="20"/>
      <c r="D37" s="20"/>
      <c r="E37" s="20"/>
      <c r="F37" s="20"/>
      <c r="G37" s="21"/>
      <c r="H37" s="22"/>
      <c r="I37" s="22"/>
    </row>
    <row r="38" spans="1:9" s="1" customFormat="1" ht="19.5" customHeight="1" thickBot="1">
      <c r="A38" s="20"/>
      <c r="B38" s="241" t="s">
        <v>45</v>
      </c>
      <c r="C38" s="242"/>
      <c r="D38" s="242"/>
      <c r="E38" s="242"/>
      <c r="F38" s="242"/>
      <c r="G38" s="242"/>
      <c r="H38" s="243"/>
      <c r="I38" s="115">
        <f>IF(I10="",IF(I35&lt;I9,0,I35-I9),IF(I36&lt;I11,0,I36-I11))</f>
        <v>0</v>
      </c>
    </row>
    <row r="39" spans="1:9" s="1" customFormat="1" ht="9.75" customHeight="1" thickBot="1">
      <c r="A39" s="20"/>
      <c r="B39" s="20"/>
      <c r="C39" s="20"/>
      <c r="D39" s="20"/>
      <c r="E39" s="23"/>
      <c r="F39" s="23"/>
      <c r="G39" s="23"/>
      <c r="H39" s="23"/>
      <c r="I39" s="24"/>
    </row>
    <row r="40" spans="1:9" s="1" customFormat="1" ht="19.5" customHeight="1" thickBot="1">
      <c r="A40" s="20"/>
      <c r="B40" s="211" t="s">
        <v>136</v>
      </c>
      <c r="C40" s="212"/>
      <c r="D40" s="212"/>
      <c r="E40" s="212"/>
      <c r="F40" s="212"/>
      <c r="G40" s="212"/>
      <c r="H40" s="213"/>
      <c r="I40" s="154">
        <f>IF(I10="",-I14,-I14*I10/12)</f>
        <v>0</v>
      </c>
    </row>
    <row r="41" spans="1:9" s="1" customFormat="1" ht="39.75" customHeight="1" thickBot="1">
      <c r="A41" s="20"/>
      <c r="B41" s="217" t="s">
        <v>138</v>
      </c>
      <c r="C41" s="218"/>
      <c r="D41" s="219" t="s">
        <v>147</v>
      </c>
      <c r="E41" s="219"/>
      <c r="F41" s="219"/>
      <c r="G41" s="219"/>
      <c r="H41" s="219"/>
      <c r="I41" s="220"/>
    </row>
    <row r="42" spans="1:9" s="1" customFormat="1" ht="9.75" customHeight="1" thickBot="1">
      <c r="A42" s="20"/>
      <c r="B42" s="20"/>
      <c r="C42" s="20"/>
      <c r="D42" s="20"/>
      <c r="E42" s="23"/>
      <c r="F42" s="23"/>
      <c r="G42" s="23"/>
      <c r="H42" s="23"/>
      <c r="I42" s="24"/>
    </row>
    <row r="43" spans="1:9" s="1" customFormat="1" ht="19.5" customHeight="1" thickBot="1">
      <c r="A43" s="20"/>
      <c r="B43" s="49"/>
      <c r="C43" s="49"/>
      <c r="D43" s="49"/>
      <c r="E43" s="49"/>
      <c r="F43" s="214" t="s">
        <v>137</v>
      </c>
      <c r="G43" s="215"/>
      <c r="H43" s="216"/>
      <c r="I43" s="155">
        <f>IF(-I40&gt;I38,0,I38+I40)</f>
        <v>0</v>
      </c>
    </row>
    <row r="44" spans="1:9" s="1" customFormat="1" ht="9.75" customHeight="1">
      <c r="A44" s="20"/>
      <c r="B44" s="20"/>
      <c r="C44" s="20"/>
      <c r="D44" s="20"/>
      <c r="E44" s="23"/>
      <c r="F44" s="23"/>
      <c r="G44" s="23"/>
      <c r="H44" s="23"/>
      <c r="I44" s="24"/>
    </row>
    <row r="45" spans="1:9" s="1" customFormat="1" ht="18" customHeight="1">
      <c r="A45" s="20" t="s">
        <v>142</v>
      </c>
      <c r="B45" s="20"/>
      <c r="C45" s="35" t="str">
        <f>IF(I43=0,"-",[1]!ConvNumberLetter(I43,1,0))</f>
        <v>-</v>
      </c>
      <c r="D45" s="35"/>
      <c r="E45" s="23"/>
      <c r="F45" s="23"/>
      <c r="G45" s="23"/>
      <c r="H45" s="23"/>
      <c r="I45" s="24"/>
    </row>
    <row r="46" spans="1:9" s="1" customFormat="1" ht="4.5" customHeight="1">
      <c r="A46" s="35"/>
      <c r="B46" s="35"/>
      <c r="C46" s="35"/>
      <c r="D46" s="35"/>
      <c r="E46" s="35"/>
      <c r="F46" s="35"/>
      <c r="G46" s="35"/>
      <c r="H46" s="35"/>
      <c r="I46" s="35"/>
    </row>
    <row r="47" spans="1:9" s="1" customFormat="1" ht="19.5" customHeight="1">
      <c r="A47" s="11"/>
      <c r="B47" s="11"/>
      <c r="C47" s="11"/>
      <c r="D47" s="11"/>
      <c r="E47" s="11"/>
      <c r="F47" s="11"/>
      <c r="G47" s="11" t="s">
        <v>69</v>
      </c>
      <c r="H47" s="22"/>
      <c r="I47" s="22"/>
    </row>
    <row r="48" spans="1:9" s="1" customFormat="1" ht="4.5" customHeight="1">
      <c r="A48" s="11"/>
      <c r="B48" s="11"/>
      <c r="C48" s="11"/>
      <c r="D48" s="11"/>
      <c r="E48" s="11"/>
      <c r="F48" s="11"/>
      <c r="G48" s="11"/>
      <c r="H48" s="22"/>
      <c r="I48" s="22"/>
    </row>
    <row r="49" spans="1:9" s="1" customFormat="1" ht="19.5" customHeight="1">
      <c r="A49" s="11"/>
      <c r="B49" s="11"/>
      <c r="C49" s="11"/>
      <c r="D49" s="11"/>
      <c r="E49" s="11"/>
      <c r="F49" s="11"/>
      <c r="G49" s="11" t="s">
        <v>46</v>
      </c>
      <c r="H49" s="22"/>
      <c r="I49" s="22"/>
    </row>
    <row r="50" spans="1:9" s="1" customFormat="1" ht="19.5" customHeight="1">
      <c r="A50" s="20"/>
      <c r="B50" s="20"/>
      <c r="C50" s="20"/>
      <c r="D50" s="20"/>
      <c r="E50" s="20"/>
      <c r="F50" s="20"/>
      <c r="G50" s="11"/>
      <c r="H50" s="22"/>
      <c r="I50" s="22"/>
    </row>
    <row r="51" ht="19.5" customHeight="1">
      <c r="G51" s="11" t="s">
        <v>148</v>
      </c>
    </row>
    <row r="52" ht="9.75" customHeight="1"/>
    <row r="53" ht="12.75" customHeight="1">
      <c r="A53" s="63" t="s">
        <v>79</v>
      </c>
    </row>
    <row r="54" ht="12.75" customHeight="1">
      <c r="A54" s="63" t="s">
        <v>73</v>
      </c>
    </row>
    <row r="55" ht="12.75" customHeight="1">
      <c r="A55" s="63" t="s">
        <v>74</v>
      </c>
    </row>
    <row r="56" ht="12.75" customHeight="1">
      <c r="A56" s="63" t="s">
        <v>130</v>
      </c>
    </row>
    <row r="57" ht="12.75" customHeight="1">
      <c r="A57" s="63" t="s">
        <v>75</v>
      </c>
    </row>
    <row r="58" ht="12.75" customHeight="1">
      <c r="A58" s="63" t="s">
        <v>76</v>
      </c>
    </row>
    <row r="59" ht="12.75" customHeight="1">
      <c r="A59" s="63" t="s">
        <v>122</v>
      </c>
    </row>
  </sheetData>
  <sheetProtection/>
  <mergeCells count="61">
    <mergeCell ref="A6:I6"/>
    <mergeCell ref="A1:I1"/>
    <mergeCell ref="A2:I2"/>
    <mergeCell ref="A3:I3"/>
    <mergeCell ref="B4:H4"/>
    <mergeCell ref="A5:I5"/>
    <mergeCell ref="D14:E14"/>
    <mergeCell ref="F14:G14"/>
    <mergeCell ref="B8:C8"/>
    <mergeCell ref="D8:E9"/>
    <mergeCell ref="F8:H8"/>
    <mergeCell ref="B9:C9"/>
    <mergeCell ref="B10:C10"/>
    <mergeCell ref="D10:E10"/>
    <mergeCell ref="F10:H10"/>
    <mergeCell ref="B11:C11"/>
    <mergeCell ref="D11:E11"/>
    <mergeCell ref="F11:H11"/>
    <mergeCell ref="D13:E13"/>
    <mergeCell ref="F13:G13"/>
    <mergeCell ref="A22:C22"/>
    <mergeCell ref="D22:E22"/>
    <mergeCell ref="F22:G22"/>
    <mergeCell ref="B15:I15"/>
    <mergeCell ref="A16:E16"/>
    <mergeCell ref="F16:G16"/>
    <mergeCell ref="D18:E18"/>
    <mergeCell ref="F18:G18"/>
    <mergeCell ref="D19:E19"/>
    <mergeCell ref="F19:G19"/>
    <mergeCell ref="I24:I25"/>
    <mergeCell ref="F26:G26"/>
    <mergeCell ref="D20:E20"/>
    <mergeCell ref="F20:G20"/>
    <mergeCell ref="D21:E21"/>
    <mergeCell ref="F21:G21"/>
    <mergeCell ref="A24:A26"/>
    <mergeCell ref="B24:B25"/>
    <mergeCell ref="C24:E24"/>
    <mergeCell ref="F24:G25"/>
    <mergeCell ref="H24:H25"/>
    <mergeCell ref="A28:B28"/>
    <mergeCell ref="D28:E28"/>
    <mergeCell ref="F28:G28"/>
    <mergeCell ref="A29:B29"/>
    <mergeCell ref="D29:E29"/>
    <mergeCell ref="F29:G29"/>
    <mergeCell ref="A31:A32"/>
    <mergeCell ref="B31:B32"/>
    <mergeCell ref="C31:C32"/>
    <mergeCell ref="D31:E31"/>
    <mergeCell ref="F31:G31"/>
    <mergeCell ref="F43:H43"/>
    <mergeCell ref="I31:I32"/>
    <mergeCell ref="D35:H35"/>
    <mergeCell ref="D36:H36"/>
    <mergeCell ref="B38:H38"/>
    <mergeCell ref="B40:H40"/>
    <mergeCell ref="B41:C41"/>
    <mergeCell ref="D41:I41"/>
    <mergeCell ref="H31:H32"/>
  </mergeCells>
  <printOptions horizontalCentered="1"/>
  <pageMargins left="0.1968503937007874" right="0.1968503937007874" top="0.11811023622047245" bottom="0.11811023622047245" header="0" footer="0"/>
  <pageSetup fitToHeight="1" fitToWidth="1" horizontalDpi="600" verticalDpi="600" orientation="portrait" paperSize="9" scale="81"/>
</worksheet>
</file>

<file path=xl/worksheets/sheet22.xml><?xml version="1.0" encoding="utf-8"?>
<worksheet xmlns="http://schemas.openxmlformats.org/spreadsheetml/2006/main" xmlns:r="http://schemas.openxmlformats.org/officeDocument/2006/relationships">
  <sheetPr>
    <pageSetUpPr fitToPage="1"/>
  </sheetPr>
  <dimension ref="A1:IV59"/>
  <sheetViews>
    <sheetView zoomScalePageLayoutView="0" workbookViewId="0" topLeftCell="A1">
      <selection activeCell="B9" sqref="B9:C9"/>
    </sheetView>
  </sheetViews>
  <sheetFormatPr defaultColWidth="11.00390625" defaultRowHeight="14.25"/>
  <cols>
    <col min="1" max="1" width="18.625" style="11" customWidth="1"/>
    <col min="2" max="3" width="12.625" style="11" customWidth="1"/>
    <col min="4" max="7" width="6.625" style="11" customWidth="1"/>
    <col min="8" max="8" width="12.625" style="11" customWidth="1"/>
    <col min="9" max="9" width="13.625" style="11" customWidth="1"/>
    <col min="10" max="10" width="11.625" style="1" customWidth="1"/>
    <col min="11" max="16384" width="10.625" style="1" customWidth="1"/>
  </cols>
  <sheetData>
    <row r="1" spans="1:9" ht="18">
      <c r="A1" s="196" t="s">
        <v>27</v>
      </c>
      <c r="B1" s="196"/>
      <c r="C1" s="196"/>
      <c r="D1" s="196"/>
      <c r="E1" s="196"/>
      <c r="F1" s="196"/>
      <c r="G1" s="196"/>
      <c r="H1" s="196"/>
      <c r="I1" s="196"/>
    </row>
    <row r="2" spans="1:9" ht="18">
      <c r="A2" s="196">
        <v>2017</v>
      </c>
      <c r="B2" s="196"/>
      <c r="C2" s="196"/>
      <c r="D2" s="196"/>
      <c r="E2" s="196"/>
      <c r="F2" s="196"/>
      <c r="G2" s="196"/>
      <c r="H2" s="196"/>
      <c r="I2" s="196"/>
    </row>
    <row r="3" spans="1:256" s="4" customFormat="1" ht="24.75" customHeight="1">
      <c r="A3" s="197" t="s">
        <v>44</v>
      </c>
      <c r="B3" s="198"/>
      <c r="C3" s="198"/>
      <c r="D3" s="198"/>
      <c r="E3" s="198"/>
      <c r="F3" s="198"/>
      <c r="G3" s="198"/>
      <c r="H3" s="198"/>
      <c r="I3" s="19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9.75" customHeight="1">
      <c r="A4" s="12"/>
      <c r="B4" s="199"/>
      <c r="C4" s="199"/>
      <c r="D4" s="199"/>
      <c r="E4" s="199"/>
      <c r="F4" s="199"/>
      <c r="G4" s="199"/>
      <c r="H4" s="199"/>
      <c r="I4" s="13"/>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3.5">
      <c r="A5" s="200" t="s">
        <v>28</v>
      </c>
      <c r="B5" s="201"/>
      <c r="C5" s="201"/>
      <c r="D5" s="201"/>
      <c r="E5" s="201"/>
      <c r="F5" s="201"/>
      <c r="G5" s="201"/>
      <c r="H5" s="201"/>
      <c r="I5" s="202"/>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49.5" customHeight="1">
      <c r="A6" s="294" t="s">
        <v>120</v>
      </c>
      <c r="B6" s="295"/>
      <c r="C6" s="295"/>
      <c r="D6" s="295"/>
      <c r="E6" s="295"/>
      <c r="F6" s="295"/>
      <c r="G6" s="295"/>
      <c r="H6" s="295"/>
      <c r="I6" s="296"/>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9.75" customHeight="1" thickBot="1">
      <c r="A7" s="12"/>
      <c r="B7" s="160"/>
      <c r="C7" s="160"/>
      <c r="D7" s="160"/>
      <c r="E7" s="160"/>
      <c r="F7" s="160"/>
      <c r="G7" s="160"/>
      <c r="H7" s="160"/>
      <c r="I7" s="13"/>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18" customHeight="1">
      <c r="A8" s="38" t="s">
        <v>19</v>
      </c>
      <c r="B8" s="300" t="s">
        <v>183</v>
      </c>
      <c r="C8" s="301"/>
      <c r="D8" s="221" t="s">
        <v>128</v>
      </c>
      <c r="E8" s="222"/>
      <c r="F8" s="302" t="s">
        <v>64</v>
      </c>
      <c r="G8" s="302"/>
      <c r="H8" s="303"/>
      <c r="I8" s="84"/>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18" customHeight="1">
      <c r="A9" s="39" t="s">
        <v>49</v>
      </c>
      <c r="B9" s="304"/>
      <c r="C9" s="305"/>
      <c r="D9" s="223"/>
      <c r="E9" s="224"/>
      <c r="F9" s="85" t="s">
        <v>81</v>
      </c>
      <c r="G9" s="85"/>
      <c r="H9" s="86"/>
      <c r="I9" s="40">
        <f>Taux!A37</f>
        <v>1785</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18" customHeight="1" thickBot="1">
      <c r="A10" s="91" t="s">
        <v>55</v>
      </c>
      <c r="B10" s="306"/>
      <c r="C10" s="307"/>
      <c r="D10" s="225" t="s">
        <v>129</v>
      </c>
      <c r="E10" s="226"/>
      <c r="F10" s="308" t="s">
        <v>77</v>
      </c>
      <c r="G10" s="309"/>
      <c r="H10" s="309"/>
      <c r="I10" s="93"/>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4" customFormat="1" ht="18" customHeight="1" thickBot="1">
      <c r="A11" s="87" t="s">
        <v>48</v>
      </c>
      <c r="B11" s="312"/>
      <c r="C11" s="313"/>
      <c r="D11" s="227">
        <v>350</v>
      </c>
      <c r="E11" s="228"/>
      <c r="F11" s="229" t="s">
        <v>78</v>
      </c>
      <c r="G11" s="229"/>
      <c r="H11" s="230"/>
      <c r="I11" s="92" t="str">
        <f>IF(I10="","-",I9*I10/12)</f>
        <v>-</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4" customFormat="1" ht="9.75" customHeight="1" thickBot="1">
      <c r="A12" s="15"/>
      <c r="B12" s="16"/>
      <c r="C12" s="160"/>
      <c r="D12" s="160"/>
      <c r="E12" s="160"/>
      <c r="F12" s="160"/>
      <c r="G12" s="160"/>
      <c r="H12" s="160"/>
      <c r="I12" s="13"/>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4" customFormat="1" ht="34.5" customHeight="1">
      <c r="A13" s="25" t="s">
        <v>20</v>
      </c>
      <c r="B13" s="26" t="s">
        <v>56</v>
      </c>
      <c r="C13" s="26" t="s">
        <v>57</v>
      </c>
      <c r="D13" s="261" t="s">
        <v>58</v>
      </c>
      <c r="E13" s="262"/>
      <c r="F13" s="273" t="s">
        <v>34</v>
      </c>
      <c r="G13" s="274"/>
      <c r="H13" s="27" t="s">
        <v>33</v>
      </c>
      <c r="I13" s="28" t="s">
        <v>0</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4" customFormat="1" ht="18" customHeight="1">
      <c r="A14" s="88" t="s">
        <v>9</v>
      </c>
      <c r="B14" s="94">
        <f>I8</f>
        <v>0</v>
      </c>
      <c r="C14" s="89"/>
      <c r="D14" s="310">
        <f>IF((B14+(C14*0.25)&lt;F16),(B14+(C14*0.25)),F16)</f>
        <v>0</v>
      </c>
      <c r="E14" s="311"/>
      <c r="F14" s="271">
        <f>D14*(10/12)*Taux!C5</f>
        <v>0</v>
      </c>
      <c r="G14" s="272"/>
      <c r="H14" s="116">
        <f>D14*(2/12)*Taux!C6</f>
        <v>0</v>
      </c>
      <c r="I14" s="117">
        <f>F14+H14</f>
        <v>0</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4" customFormat="1" ht="18" customHeight="1" thickBot="1">
      <c r="A15" s="29" t="s">
        <v>71</v>
      </c>
      <c r="B15" s="297"/>
      <c r="C15" s="298"/>
      <c r="D15" s="298"/>
      <c r="E15" s="298"/>
      <c r="F15" s="298"/>
      <c r="G15" s="298"/>
      <c r="H15" s="298"/>
      <c r="I15" s="299"/>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4" customFormat="1" ht="18" customHeight="1" thickBot="1">
      <c r="A16" s="275" t="s">
        <v>135</v>
      </c>
      <c r="B16" s="276"/>
      <c r="C16" s="276"/>
      <c r="D16" s="276"/>
      <c r="E16" s="277"/>
      <c r="F16" s="278">
        <f>IF(D11="","",IF(D11&lt;=Taux!B10,Taux!C10,(IF(AND(D11&gt;Taux!B10,D11&lt;=Taux!B11),Taux!C11,(IF(AND(D11&gt;Taux!B11,D11&lt;=Taux!B12),Taux!C12,(IF(AND(D11&gt;Taux!B12,D11&lt;=Taux!B13),Taux!C13,Taux!C14))))))))</f>
        <v>3</v>
      </c>
      <c r="G16" s="279"/>
      <c r="H16" s="152"/>
      <c r="I16" s="15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4" customFormat="1" ht="9.75" customHeight="1" thickBot="1">
      <c r="A17" s="11"/>
      <c r="B17" s="11"/>
      <c r="C17" s="11"/>
      <c r="D17" s="11"/>
      <c r="E17" s="11"/>
      <c r="F17" s="11"/>
      <c r="G17" s="11"/>
      <c r="H17" s="11"/>
      <c r="I17" s="1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4" customFormat="1" ht="34.5" customHeight="1">
      <c r="A18" s="62" t="s">
        <v>72</v>
      </c>
      <c r="B18" s="33" t="s">
        <v>99</v>
      </c>
      <c r="C18" s="33" t="s">
        <v>100</v>
      </c>
      <c r="D18" s="261" t="s">
        <v>47</v>
      </c>
      <c r="E18" s="262"/>
      <c r="F18" s="273" t="s">
        <v>31</v>
      </c>
      <c r="G18" s="274"/>
      <c r="H18" s="27" t="s">
        <v>32</v>
      </c>
      <c r="I18" s="28" t="s">
        <v>112</v>
      </c>
      <c r="J18" s="10"/>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4" customFormat="1" ht="18" customHeight="1">
      <c r="A19" s="32" t="s">
        <v>22</v>
      </c>
      <c r="B19" s="42"/>
      <c r="C19" s="43"/>
      <c r="D19" s="231">
        <f>IF($B$26="OUI","-",C19-B19)</f>
        <v>0</v>
      </c>
      <c r="E19" s="232"/>
      <c r="F19" s="233">
        <f>IF(D19="-","-",D19*Taux!$C$18*10/12)</f>
        <v>0</v>
      </c>
      <c r="G19" s="234"/>
      <c r="H19" s="107">
        <f>IF(D19="-","-",D19*Taux!$C$19*2/12)</f>
        <v>0</v>
      </c>
      <c r="I19" s="108">
        <f>IF(D19="-","-",F19+H19)</f>
        <v>0</v>
      </c>
      <c r="J19" s="10"/>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4" customFormat="1" ht="18" customHeight="1">
      <c r="A20" s="32" t="s">
        <v>23</v>
      </c>
      <c r="B20" s="42"/>
      <c r="C20" s="43"/>
      <c r="D20" s="231">
        <f>IF($B$26="OUI","-",C20-B20)</f>
        <v>0</v>
      </c>
      <c r="E20" s="232"/>
      <c r="F20" s="233">
        <f>IF(D20="-","-",D20*Taux!$C$18*10/12)</f>
        <v>0</v>
      </c>
      <c r="G20" s="234"/>
      <c r="H20" s="107">
        <f>IF(D20="-","-",D20*Taux!$C$19*2/12)</f>
        <v>0</v>
      </c>
      <c r="I20" s="108">
        <f>IF(D20="-","-",F20+H20)</f>
        <v>0</v>
      </c>
      <c r="J20" s="10"/>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4" customFormat="1" ht="18" customHeight="1">
      <c r="A21" s="32" t="s">
        <v>24</v>
      </c>
      <c r="B21" s="42"/>
      <c r="C21" s="43"/>
      <c r="D21" s="231">
        <f>IF($B$26="OUI","-",C21-B21)</f>
        <v>0</v>
      </c>
      <c r="E21" s="232"/>
      <c r="F21" s="233">
        <f>IF(D21="-","-",D21*Taux!$C$18*10/12)</f>
        <v>0</v>
      </c>
      <c r="G21" s="234"/>
      <c r="H21" s="107">
        <f>IF(D21="-","-",D21*Taux!$C$19*2/12)</f>
        <v>0</v>
      </c>
      <c r="I21" s="108">
        <f>IF(D21="-","-",F21+H21)</f>
        <v>0</v>
      </c>
      <c r="J21" s="10"/>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4" customFormat="1" ht="18" customHeight="1" thickBot="1">
      <c r="A22" s="265" t="s">
        <v>29</v>
      </c>
      <c r="B22" s="266"/>
      <c r="C22" s="266"/>
      <c r="D22" s="267">
        <f>SUM(D19:E21)</f>
        <v>0</v>
      </c>
      <c r="E22" s="268"/>
      <c r="F22" s="269">
        <f>SUM(F19:G21)</f>
        <v>0</v>
      </c>
      <c r="G22" s="270"/>
      <c r="H22" s="109">
        <f>SUM(H19:H21)</f>
        <v>0</v>
      </c>
      <c r="I22" s="110">
        <f>SUM(I19:I21)</f>
        <v>0</v>
      </c>
      <c r="J22" s="10"/>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4" customFormat="1" ht="9.75" customHeight="1" thickBot="1">
      <c r="A23" s="15"/>
      <c r="B23" s="15"/>
      <c r="C23" s="15"/>
      <c r="D23" s="131"/>
      <c r="E23" s="131"/>
      <c r="F23" s="132"/>
      <c r="G23" s="132"/>
      <c r="H23" s="133"/>
      <c r="I23" s="132"/>
      <c r="J23" s="10"/>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4" customFormat="1" ht="16.5" customHeight="1">
      <c r="A24" s="280" t="s">
        <v>113</v>
      </c>
      <c r="B24" s="288" t="s">
        <v>110</v>
      </c>
      <c r="C24" s="285" t="s">
        <v>116</v>
      </c>
      <c r="D24" s="286"/>
      <c r="E24" s="287"/>
      <c r="F24" s="290" t="s">
        <v>31</v>
      </c>
      <c r="G24" s="291"/>
      <c r="H24" s="235" t="s">
        <v>32</v>
      </c>
      <c r="I24" s="263" t="s">
        <v>111</v>
      </c>
      <c r="J24" s="10"/>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4" customFormat="1" ht="16.5" customHeight="1">
      <c r="A25" s="281"/>
      <c r="B25" s="289"/>
      <c r="C25" s="134" t="s">
        <v>118</v>
      </c>
      <c r="D25" s="136" t="s">
        <v>117</v>
      </c>
      <c r="E25" s="135" t="s">
        <v>119</v>
      </c>
      <c r="F25" s="292"/>
      <c r="G25" s="293"/>
      <c r="H25" s="236"/>
      <c r="I25" s="264"/>
      <c r="J25" s="10"/>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4" customFormat="1" ht="19.5" customHeight="1" thickBot="1">
      <c r="A26" s="282"/>
      <c r="B26" s="137" t="s">
        <v>114</v>
      </c>
      <c r="C26" s="140" t="str">
        <f>IF(B26="OUI",D26+E26,"-")</f>
        <v>-</v>
      </c>
      <c r="D26" s="139" t="str">
        <f>IF(B26="OUI",Taux!C25,"-")</f>
        <v>-</v>
      </c>
      <c r="E26" s="138" t="str">
        <f>IF(B26="OUI",IF(B33&lt;=2,Taux!C22,IF(B33&gt;4,Taux!C24,Taux!C23)),"-")</f>
        <v>-</v>
      </c>
      <c r="F26" s="283" t="str">
        <f>IF(B26="OUI",C26*Taux!$C$18*10/12,"-")</f>
        <v>-</v>
      </c>
      <c r="G26" s="284"/>
      <c r="H26" s="109" t="str">
        <f>IF(B26="OUI",C26*Taux!$C$19*2/12,"-")</f>
        <v>-</v>
      </c>
      <c r="I26" s="110">
        <f>IF(B26="OUI",F26+H26,0)</f>
        <v>0</v>
      </c>
      <c r="J26" s="10"/>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4" customFormat="1" ht="9.75" customHeight="1" thickBot="1">
      <c r="A27" s="12"/>
      <c r="B27" s="12"/>
      <c r="C27" s="13"/>
      <c r="D27" s="13"/>
      <c r="E27" s="17"/>
      <c r="F27" s="17"/>
      <c r="G27" s="18"/>
      <c r="H27" s="17"/>
      <c r="I27" s="19"/>
      <c r="J27" s="10"/>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4" customFormat="1" ht="34.5" customHeight="1">
      <c r="A28" s="244" t="s">
        <v>25</v>
      </c>
      <c r="B28" s="245"/>
      <c r="C28" s="31" t="s">
        <v>7</v>
      </c>
      <c r="D28" s="246" t="s">
        <v>8</v>
      </c>
      <c r="E28" s="247"/>
      <c r="F28" s="248" t="s">
        <v>35</v>
      </c>
      <c r="G28" s="249"/>
      <c r="H28" s="27" t="s">
        <v>36</v>
      </c>
      <c r="I28" s="28" t="s">
        <v>11</v>
      </c>
      <c r="J28" s="10"/>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4" customFormat="1" ht="18" customHeight="1" thickBot="1">
      <c r="A29" s="253" t="s">
        <v>6</v>
      </c>
      <c r="B29" s="254"/>
      <c r="C29" s="111">
        <f>Taux!C20</f>
        <v>8</v>
      </c>
      <c r="D29" s="255">
        <f>Taux!C21</f>
        <v>8.4</v>
      </c>
      <c r="E29" s="256"/>
      <c r="F29" s="255">
        <f>C29*10</f>
        <v>80</v>
      </c>
      <c r="G29" s="256"/>
      <c r="H29" s="111">
        <f>D29*2</f>
        <v>16.8</v>
      </c>
      <c r="I29" s="110">
        <f>F29+H29</f>
        <v>96.8</v>
      </c>
      <c r="J29" s="10"/>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4" customFormat="1" ht="9.75" customHeight="1" thickBot="1">
      <c r="A30" s="12"/>
      <c r="B30" s="12"/>
      <c r="C30" s="13"/>
      <c r="D30" s="13"/>
      <c r="E30" s="17"/>
      <c r="F30" s="17"/>
      <c r="G30" s="18"/>
      <c r="H30" s="17"/>
      <c r="I30" s="19"/>
      <c r="J30" s="10"/>
      <c r="K30" s="6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10" s="1" customFormat="1" ht="16.5" customHeight="1">
      <c r="A31" s="257" t="s">
        <v>21</v>
      </c>
      <c r="B31" s="259" t="s">
        <v>37</v>
      </c>
      <c r="C31" s="259" t="s">
        <v>26</v>
      </c>
      <c r="D31" s="261" t="s">
        <v>39</v>
      </c>
      <c r="E31" s="262"/>
      <c r="F31" s="261" t="s">
        <v>40</v>
      </c>
      <c r="G31" s="262"/>
      <c r="H31" s="250" t="s">
        <v>41</v>
      </c>
      <c r="I31" s="251" t="s">
        <v>10</v>
      </c>
      <c r="J31" s="10"/>
    </row>
    <row r="32" spans="1:10" s="1" customFormat="1" ht="16.5" customHeight="1">
      <c r="A32" s="258"/>
      <c r="B32" s="260"/>
      <c r="C32" s="260"/>
      <c r="D32" s="37" t="s">
        <v>42</v>
      </c>
      <c r="E32" s="37" t="s">
        <v>43</v>
      </c>
      <c r="F32" s="37" t="s">
        <v>42</v>
      </c>
      <c r="G32" s="37" t="s">
        <v>84</v>
      </c>
      <c r="H32" s="210"/>
      <c r="I32" s="252"/>
      <c r="J32" s="10"/>
    </row>
    <row r="33" spans="1:10" s="1" customFormat="1" ht="18" customHeight="1" thickBot="1">
      <c r="A33" s="34" t="s">
        <v>9</v>
      </c>
      <c r="B33" s="41"/>
      <c r="C33" s="30">
        <f>IF(B33&lt;=2,Taux!C30,IF(B33&gt;4,Taux!C32,Taux!C31))</f>
        <v>70</v>
      </c>
      <c r="D33" s="41"/>
      <c r="E33" s="30">
        <f>D33*Taux!C34</f>
        <v>0</v>
      </c>
      <c r="F33" s="41"/>
      <c r="G33" s="30">
        <f>F33*Taux!C33</f>
        <v>0</v>
      </c>
      <c r="H33" s="161">
        <f>C33+E33+G33</f>
        <v>70</v>
      </c>
      <c r="I33" s="112">
        <f>(((H33*Taux!C28)*10/12)+((H33*Taux!C29)*2/12))</f>
        <v>245.11666666666667</v>
      </c>
      <c r="J33" s="10"/>
    </row>
    <row r="34" spans="1:9" s="1" customFormat="1" ht="9.75" customHeight="1" thickBot="1">
      <c r="A34" s="20"/>
      <c r="B34" s="20"/>
      <c r="C34" s="20"/>
      <c r="D34" s="20"/>
      <c r="E34" s="20"/>
      <c r="F34" s="20"/>
      <c r="G34" s="21"/>
      <c r="H34" s="22"/>
      <c r="I34" s="22"/>
    </row>
    <row r="35" spans="1:9" s="1" customFormat="1" ht="18" customHeight="1" thickBot="1">
      <c r="A35" s="103" t="s">
        <v>59</v>
      </c>
      <c r="B35" s="104"/>
      <c r="C35" s="20"/>
      <c r="D35" s="237" t="s">
        <v>80</v>
      </c>
      <c r="E35" s="238"/>
      <c r="F35" s="238"/>
      <c r="G35" s="238"/>
      <c r="H35" s="238"/>
      <c r="I35" s="113">
        <f>I14+I22+I26+I29+I33</f>
        <v>341.9166666666667</v>
      </c>
    </row>
    <row r="36" spans="1:9" s="1" customFormat="1" ht="18" customHeight="1" thickBot="1">
      <c r="A36" s="103" t="s">
        <v>123</v>
      </c>
      <c r="B36" s="104"/>
      <c r="C36" s="20"/>
      <c r="D36" s="239" t="s">
        <v>121</v>
      </c>
      <c r="E36" s="240"/>
      <c r="F36" s="240"/>
      <c r="G36" s="240"/>
      <c r="H36" s="240"/>
      <c r="I36" s="114" t="str">
        <f>IF(I10="","-",(((I14+I29+I33+(IF(B26="OUI",I26,0)))*I10/12)+I22))</f>
        <v>-</v>
      </c>
    </row>
    <row r="37" spans="1:9" s="1" customFormat="1" ht="9.75" customHeight="1" thickBot="1">
      <c r="A37" s="20"/>
      <c r="B37" s="20"/>
      <c r="C37" s="20"/>
      <c r="D37" s="20"/>
      <c r="E37" s="20"/>
      <c r="F37" s="20"/>
      <c r="G37" s="21"/>
      <c r="H37" s="22"/>
      <c r="I37" s="22"/>
    </row>
    <row r="38" spans="1:9" s="1" customFormat="1" ht="19.5" customHeight="1" thickBot="1">
      <c r="A38" s="20"/>
      <c r="B38" s="241" t="s">
        <v>45</v>
      </c>
      <c r="C38" s="242"/>
      <c r="D38" s="242"/>
      <c r="E38" s="242"/>
      <c r="F38" s="242"/>
      <c r="G38" s="242"/>
      <c r="H38" s="243"/>
      <c r="I38" s="115">
        <f>IF(I10="",IF(I35&lt;I9,0,I35-I9),IF(I36&lt;I11,0,I36-I11))</f>
        <v>0</v>
      </c>
    </row>
    <row r="39" spans="1:9" s="1" customFormat="1" ht="9.75" customHeight="1" thickBot="1">
      <c r="A39" s="20"/>
      <c r="B39" s="20"/>
      <c r="C39" s="20"/>
      <c r="D39" s="20"/>
      <c r="E39" s="23"/>
      <c r="F39" s="23"/>
      <c r="G39" s="23"/>
      <c r="H39" s="23"/>
      <c r="I39" s="24"/>
    </row>
    <row r="40" spans="1:9" s="1" customFormat="1" ht="19.5" customHeight="1" thickBot="1">
      <c r="A40" s="20"/>
      <c r="B40" s="211" t="s">
        <v>136</v>
      </c>
      <c r="C40" s="212"/>
      <c r="D40" s="212"/>
      <c r="E40" s="212"/>
      <c r="F40" s="212"/>
      <c r="G40" s="212"/>
      <c r="H40" s="213"/>
      <c r="I40" s="154">
        <f>IF(I10="",-I14,-I14*I10/12)</f>
        <v>0</v>
      </c>
    </row>
    <row r="41" spans="1:9" s="1" customFormat="1" ht="39.75" customHeight="1" thickBot="1">
      <c r="A41" s="20"/>
      <c r="B41" s="217" t="s">
        <v>138</v>
      </c>
      <c r="C41" s="218"/>
      <c r="D41" s="219" t="s">
        <v>147</v>
      </c>
      <c r="E41" s="219"/>
      <c r="F41" s="219"/>
      <c r="G41" s="219"/>
      <c r="H41" s="219"/>
      <c r="I41" s="220"/>
    </row>
    <row r="42" spans="1:9" s="1" customFormat="1" ht="9.75" customHeight="1" thickBot="1">
      <c r="A42" s="20"/>
      <c r="B42" s="20"/>
      <c r="C42" s="20"/>
      <c r="D42" s="20"/>
      <c r="E42" s="23"/>
      <c r="F42" s="23"/>
      <c r="G42" s="23"/>
      <c r="H42" s="23"/>
      <c r="I42" s="24"/>
    </row>
    <row r="43" spans="1:9" s="1" customFormat="1" ht="19.5" customHeight="1" thickBot="1">
      <c r="A43" s="20"/>
      <c r="B43" s="49"/>
      <c r="C43" s="49"/>
      <c r="D43" s="49"/>
      <c r="E43" s="49"/>
      <c r="F43" s="214" t="s">
        <v>137</v>
      </c>
      <c r="G43" s="215"/>
      <c r="H43" s="216"/>
      <c r="I43" s="155">
        <f>IF(-I40&gt;I38,0,I38+I40)</f>
        <v>0</v>
      </c>
    </row>
    <row r="44" spans="1:9" s="1" customFormat="1" ht="9.75" customHeight="1">
      <c r="A44" s="20"/>
      <c r="B44" s="20"/>
      <c r="C44" s="20"/>
      <c r="D44" s="20"/>
      <c r="E44" s="23"/>
      <c r="F44" s="23"/>
      <c r="G44" s="23"/>
      <c r="H44" s="23"/>
      <c r="I44" s="24"/>
    </row>
    <row r="45" spans="1:9" s="1" customFormat="1" ht="18" customHeight="1">
      <c r="A45" s="20" t="s">
        <v>142</v>
      </c>
      <c r="B45" s="20"/>
      <c r="C45" s="35" t="str">
        <f>IF(I43=0,"-",[1]!ConvNumberLetter(I43,1,0))</f>
        <v>-</v>
      </c>
      <c r="D45" s="35"/>
      <c r="E45" s="23"/>
      <c r="F45" s="23"/>
      <c r="G45" s="23"/>
      <c r="H45" s="23"/>
      <c r="I45" s="24"/>
    </row>
    <row r="46" spans="1:9" s="1" customFormat="1" ht="4.5" customHeight="1">
      <c r="A46" s="35"/>
      <c r="B46" s="35"/>
      <c r="C46" s="35"/>
      <c r="D46" s="35"/>
      <c r="E46" s="35"/>
      <c r="F46" s="35"/>
      <c r="G46" s="35"/>
      <c r="H46" s="35"/>
      <c r="I46" s="35"/>
    </row>
    <row r="47" spans="1:9" s="1" customFormat="1" ht="19.5" customHeight="1">
      <c r="A47" s="11"/>
      <c r="B47" s="11"/>
      <c r="C47" s="11"/>
      <c r="D47" s="11"/>
      <c r="E47" s="11"/>
      <c r="F47" s="11"/>
      <c r="G47" s="11" t="s">
        <v>69</v>
      </c>
      <c r="H47" s="22"/>
      <c r="I47" s="22"/>
    </row>
    <row r="48" spans="1:9" s="1" customFormat="1" ht="4.5" customHeight="1">
      <c r="A48" s="11"/>
      <c r="B48" s="11"/>
      <c r="C48" s="11"/>
      <c r="D48" s="11"/>
      <c r="E48" s="11"/>
      <c r="F48" s="11"/>
      <c r="G48" s="11"/>
      <c r="H48" s="22"/>
      <c r="I48" s="22"/>
    </row>
    <row r="49" spans="1:9" s="1" customFormat="1" ht="19.5" customHeight="1">
      <c r="A49" s="11"/>
      <c r="B49" s="11"/>
      <c r="C49" s="11"/>
      <c r="D49" s="11"/>
      <c r="E49" s="11"/>
      <c r="F49" s="11"/>
      <c r="G49" s="11" t="s">
        <v>46</v>
      </c>
      <c r="H49" s="22"/>
      <c r="I49" s="22"/>
    </row>
    <row r="50" spans="1:9" s="1" customFormat="1" ht="19.5" customHeight="1">
      <c r="A50" s="20"/>
      <c r="B50" s="20"/>
      <c r="C50" s="20"/>
      <c r="D50" s="20"/>
      <c r="E50" s="20"/>
      <c r="F50" s="20"/>
      <c r="G50" s="11"/>
      <c r="H50" s="22"/>
      <c r="I50" s="22"/>
    </row>
    <row r="51" ht="19.5" customHeight="1">
      <c r="G51" s="11" t="s">
        <v>148</v>
      </c>
    </row>
    <row r="52" ht="9.75" customHeight="1"/>
    <row r="53" ht="12.75" customHeight="1">
      <c r="A53" s="63" t="s">
        <v>79</v>
      </c>
    </row>
    <row r="54" ht="12.75" customHeight="1">
      <c r="A54" s="63" t="s">
        <v>73</v>
      </c>
    </row>
    <row r="55" ht="12.75" customHeight="1">
      <c r="A55" s="63" t="s">
        <v>74</v>
      </c>
    </row>
    <row r="56" ht="12.75" customHeight="1">
      <c r="A56" s="63" t="s">
        <v>130</v>
      </c>
    </row>
    <row r="57" ht="12.75" customHeight="1">
      <c r="A57" s="63" t="s">
        <v>75</v>
      </c>
    </row>
    <row r="58" ht="12.75" customHeight="1">
      <c r="A58" s="63" t="s">
        <v>76</v>
      </c>
    </row>
    <row r="59" ht="12.75" customHeight="1">
      <c r="A59" s="63" t="s">
        <v>122</v>
      </c>
    </row>
  </sheetData>
  <sheetProtection/>
  <mergeCells count="61">
    <mergeCell ref="A6:I6"/>
    <mergeCell ref="A1:I1"/>
    <mergeCell ref="A2:I2"/>
    <mergeCell ref="A3:I3"/>
    <mergeCell ref="B4:H4"/>
    <mergeCell ref="A5:I5"/>
    <mergeCell ref="D14:E14"/>
    <mergeCell ref="F14:G14"/>
    <mergeCell ref="B8:C8"/>
    <mergeCell ref="D8:E9"/>
    <mergeCell ref="F8:H8"/>
    <mergeCell ref="B9:C9"/>
    <mergeCell ref="B10:C10"/>
    <mergeCell ref="D10:E10"/>
    <mergeCell ref="F10:H10"/>
    <mergeCell ref="B11:C11"/>
    <mergeCell ref="D11:E11"/>
    <mergeCell ref="F11:H11"/>
    <mergeCell ref="D13:E13"/>
    <mergeCell ref="F13:G13"/>
    <mergeCell ref="A22:C22"/>
    <mergeCell ref="D22:E22"/>
    <mergeCell ref="F22:G22"/>
    <mergeCell ref="B15:I15"/>
    <mergeCell ref="A16:E16"/>
    <mergeCell ref="F16:G16"/>
    <mergeCell ref="D18:E18"/>
    <mergeCell ref="F18:G18"/>
    <mergeCell ref="D19:E19"/>
    <mergeCell ref="F19:G19"/>
    <mergeCell ref="I24:I25"/>
    <mergeCell ref="F26:G26"/>
    <mergeCell ref="D20:E20"/>
    <mergeCell ref="F20:G20"/>
    <mergeCell ref="D21:E21"/>
    <mergeCell ref="F21:G21"/>
    <mergeCell ref="A24:A26"/>
    <mergeCell ref="B24:B25"/>
    <mergeCell ref="C24:E24"/>
    <mergeCell ref="F24:G25"/>
    <mergeCell ref="H24:H25"/>
    <mergeCell ref="A28:B28"/>
    <mergeCell ref="D28:E28"/>
    <mergeCell ref="F28:G28"/>
    <mergeCell ref="A29:B29"/>
    <mergeCell ref="D29:E29"/>
    <mergeCell ref="F29:G29"/>
    <mergeCell ref="A31:A32"/>
    <mergeCell ref="B31:B32"/>
    <mergeCell ref="C31:C32"/>
    <mergeCell ref="D31:E31"/>
    <mergeCell ref="F31:G31"/>
    <mergeCell ref="F43:H43"/>
    <mergeCell ref="I31:I32"/>
    <mergeCell ref="D35:H35"/>
    <mergeCell ref="D36:H36"/>
    <mergeCell ref="B38:H38"/>
    <mergeCell ref="B40:H40"/>
    <mergeCell ref="B41:C41"/>
    <mergeCell ref="D41:I41"/>
    <mergeCell ref="H31:H32"/>
  </mergeCells>
  <printOptions horizontalCentered="1"/>
  <pageMargins left="0.1968503937007874" right="0.1968503937007874" top="0.11811023622047245" bottom="0.11811023622047245" header="0" footer="0"/>
  <pageSetup fitToHeight="1" fitToWidth="1" horizontalDpi="600" verticalDpi="600" orientation="portrait" paperSize="9" scale="81"/>
</worksheet>
</file>

<file path=xl/worksheets/sheet23.xml><?xml version="1.0" encoding="utf-8"?>
<worksheet xmlns="http://schemas.openxmlformats.org/spreadsheetml/2006/main" xmlns:r="http://schemas.openxmlformats.org/officeDocument/2006/relationships">
  <sheetPr>
    <pageSetUpPr fitToPage="1"/>
  </sheetPr>
  <dimension ref="A1:IV59"/>
  <sheetViews>
    <sheetView zoomScalePageLayoutView="0" workbookViewId="0" topLeftCell="A1">
      <selection activeCell="B9" sqref="B9:C9"/>
    </sheetView>
  </sheetViews>
  <sheetFormatPr defaultColWidth="11.00390625" defaultRowHeight="14.25"/>
  <cols>
    <col min="1" max="1" width="18.625" style="11" customWidth="1"/>
    <col min="2" max="3" width="12.625" style="11" customWidth="1"/>
    <col min="4" max="7" width="6.625" style="11" customWidth="1"/>
    <col min="8" max="8" width="12.625" style="11" customWidth="1"/>
    <col min="9" max="9" width="13.625" style="11" customWidth="1"/>
    <col min="10" max="10" width="11.625" style="1" customWidth="1"/>
    <col min="11" max="16384" width="10.625" style="1" customWidth="1"/>
  </cols>
  <sheetData>
    <row r="1" spans="1:9" ht="18">
      <c r="A1" s="196" t="s">
        <v>27</v>
      </c>
      <c r="B1" s="196"/>
      <c r="C1" s="196"/>
      <c r="D1" s="196"/>
      <c r="E1" s="196"/>
      <c r="F1" s="196"/>
      <c r="G1" s="196"/>
      <c r="H1" s="196"/>
      <c r="I1" s="196"/>
    </row>
    <row r="2" spans="1:9" ht="18">
      <c r="A2" s="196">
        <v>2017</v>
      </c>
      <c r="B2" s="196"/>
      <c r="C2" s="196"/>
      <c r="D2" s="196"/>
      <c r="E2" s="196"/>
      <c r="F2" s="196"/>
      <c r="G2" s="196"/>
      <c r="H2" s="196"/>
      <c r="I2" s="196"/>
    </row>
    <row r="3" spans="1:256" s="4" customFormat="1" ht="24.75" customHeight="1">
      <c r="A3" s="197" t="s">
        <v>44</v>
      </c>
      <c r="B3" s="198"/>
      <c r="C3" s="198"/>
      <c r="D3" s="198"/>
      <c r="E3" s="198"/>
      <c r="F3" s="198"/>
      <c r="G3" s="198"/>
      <c r="H3" s="198"/>
      <c r="I3" s="19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9.75" customHeight="1">
      <c r="A4" s="12"/>
      <c r="B4" s="199"/>
      <c r="C4" s="199"/>
      <c r="D4" s="199"/>
      <c r="E4" s="199"/>
      <c r="F4" s="199"/>
      <c r="G4" s="199"/>
      <c r="H4" s="199"/>
      <c r="I4" s="13"/>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3.5">
      <c r="A5" s="200" t="s">
        <v>28</v>
      </c>
      <c r="B5" s="201"/>
      <c r="C5" s="201"/>
      <c r="D5" s="201"/>
      <c r="E5" s="201"/>
      <c r="F5" s="201"/>
      <c r="G5" s="201"/>
      <c r="H5" s="201"/>
      <c r="I5" s="202"/>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49.5" customHeight="1">
      <c r="A6" s="294" t="s">
        <v>120</v>
      </c>
      <c r="B6" s="295"/>
      <c r="C6" s="295"/>
      <c r="D6" s="295"/>
      <c r="E6" s="295"/>
      <c r="F6" s="295"/>
      <c r="G6" s="295"/>
      <c r="H6" s="295"/>
      <c r="I6" s="296"/>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9.75" customHeight="1" thickBot="1">
      <c r="A7" s="12"/>
      <c r="B7" s="160"/>
      <c r="C7" s="160"/>
      <c r="D7" s="160"/>
      <c r="E7" s="160"/>
      <c r="F7" s="160"/>
      <c r="G7" s="160"/>
      <c r="H7" s="160"/>
      <c r="I7" s="13"/>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18" customHeight="1">
      <c r="A8" s="38" t="s">
        <v>19</v>
      </c>
      <c r="B8" s="300" t="s">
        <v>183</v>
      </c>
      <c r="C8" s="301"/>
      <c r="D8" s="221" t="s">
        <v>128</v>
      </c>
      <c r="E8" s="222"/>
      <c r="F8" s="302" t="s">
        <v>64</v>
      </c>
      <c r="G8" s="302"/>
      <c r="H8" s="303"/>
      <c r="I8" s="84"/>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18" customHeight="1">
      <c r="A9" s="39" t="s">
        <v>49</v>
      </c>
      <c r="B9" s="304"/>
      <c r="C9" s="305"/>
      <c r="D9" s="223"/>
      <c r="E9" s="224"/>
      <c r="F9" s="85" t="s">
        <v>81</v>
      </c>
      <c r="G9" s="85"/>
      <c r="H9" s="86"/>
      <c r="I9" s="40">
        <f>Taux!A37</f>
        <v>1785</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18" customHeight="1" thickBot="1">
      <c r="A10" s="91" t="s">
        <v>55</v>
      </c>
      <c r="B10" s="306"/>
      <c r="C10" s="307"/>
      <c r="D10" s="225" t="s">
        <v>129</v>
      </c>
      <c r="E10" s="226"/>
      <c r="F10" s="308" t="s">
        <v>77</v>
      </c>
      <c r="G10" s="309"/>
      <c r="H10" s="309"/>
      <c r="I10" s="93"/>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4" customFormat="1" ht="18" customHeight="1" thickBot="1">
      <c r="A11" s="87" t="s">
        <v>48</v>
      </c>
      <c r="B11" s="312"/>
      <c r="C11" s="313"/>
      <c r="D11" s="227">
        <v>350</v>
      </c>
      <c r="E11" s="228"/>
      <c r="F11" s="229" t="s">
        <v>78</v>
      </c>
      <c r="G11" s="229"/>
      <c r="H11" s="230"/>
      <c r="I11" s="92" t="str">
        <f>IF(I10="","-",I9*I10/12)</f>
        <v>-</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4" customFormat="1" ht="9.75" customHeight="1" thickBot="1">
      <c r="A12" s="15"/>
      <c r="B12" s="16"/>
      <c r="C12" s="160"/>
      <c r="D12" s="160"/>
      <c r="E12" s="160"/>
      <c r="F12" s="160"/>
      <c r="G12" s="160"/>
      <c r="H12" s="160"/>
      <c r="I12" s="13"/>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4" customFormat="1" ht="34.5" customHeight="1">
      <c r="A13" s="25" t="s">
        <v>20</v>
      </c>
      <c r="B13" s="26" t="s">
        <v>56</v>
      </c>
      <c r="C13" s="26" t="s">
        <v>57</v>
      </c>
      <c r="D13" s="261" t="s">
        <v>58</v>
      </c>
      <c r="E13" s="262"/>
      <c r="F13" s="273" t="s">
        <v>34</v>
      </c>
      <c r="G13" s="274"/>
      <c r="H13" s="27" t="s">
        <v>33</v>
      </c>
      <c r="I13" s="28" t="s">
        <v>0</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4" customFormat="1" ht="18" customHeight="1">
      <c r="A14" s="88" t="s">
        <v>9</v>
      </c>
      <c r="B14" s="94">
        <f>I8</f>
        <v>0</v>
      </c>
      <c r="C14" s="89"/>
      <c r="D14" s="310">
        <f>IF((B14+(C14*0.25)&lt;F16),(B14+(C14*0.25)),F16)</f>
        <v>0</v>
      </c>
      <c r="E14" s="311"/>
      <c r="F14" s="271">
        <f>D14*(10/12)*Taux!C5</f>
        <v>0</v>
      </c>
      <c r="G14" s="272"/>
      <c r="H14" s="116">
        <f>D14*(2/12)*Taux!C6</f>
        <v>0</v>
      </c>
      <c r="I14" s="117">
        <f>F14+H14</f>
        <v>0</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4" customFormat="1" ht="18" customHeight="1" thickBot="1">
      <c r="A15" s="29" t="s">
        <v>71</v>
      </c>
      <c r="B15" s="297"/>
      <c r="C15" s="298"/>
      <c r="D15" s="298"/>
      <c r="E15" s="298"/>
      <c r="F15" s="298"/>
      <c r="G15" s="298"/>
      <c r="H15" s="298"/>
      <c r="I15" s="299"/>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4" customFormat="1" ht="18" customHeight="1" thickBot="1">
      <c r="A16" s="275" t="s">
        <v>135</v>
      </c>
      <c r="B16" s="276"/>
      <c r="C16" s="276"/>
      <c r="D16" s="276"/>
      <c r="E16" s="277"/>
      <c r="F16" s="278">
        <f>IF(D11="","",IF(D11&lt;=Taux!B10,Taux!C10,(IF(AND(D11&gt;Taux!B10,D11&lt;=Taux!B11),Taux!C11,(IF(AND(D11&gt;Taux!B11,D11&lt;=Taux!B12),Taux!C12,(IF(AND(D11&gt;Taux!B12,D11&lt;=Taux!B13),Taux!C13,Taux!C14))))))))</f>
        <v>3</v>
      </c>
      <c r="G16" s="279"/>
      <c r="H16" s="152"/>
      <c r="I16" s="15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4" customFormat="1" ht="9.75" customHeight="1" thickBot="1">
      <c r="A17" s="11"/>
      <c r="B17" s="11"/>
      <c r="C17" s="11"/>
      <c r="D17" s="11"/>
      <c r="E17" s="11"/>
      <c r="F17" s="11"/>
      <c r="G17" s="11"/>
      <c r="H17" s="11"/>
      <c r="I17" s="1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4" customFormat="1" ht="34.5" customHeight="1">
      <c r="A18" s="62" t="s">
        <v>72</v>
      </c>
      <c r="B18" s="33" t="s">
        <v>99</v>
      </c>
      <c r="C18" s="33" t="s">
        <v>100</v>
      </c>
      <c r="D18" s="261" t="s">
        <v>47</v>
      </c>
      <c r="E18" s="262"/>
      <c r="F18" s="273" t="s">
        <v>31</v>
      </c>
      <c r="G18" s="274"/>
      <c r="H18" s="27" t="s">
        <v>32</v>
      </c>
      <c r="I18" s="28" t="s">
        <v>112</v>
      </c>
      <c r="J18" s="10"/>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4" customFormat="1" ht="18" customHeight="1">
      <c r="A19" s="32" t="s">
        <v>22</v>
      </c>
      <c r="B19" s="42"/>
      <c r="C19" s="43"/>
      <c r="D19" s="231">
        <f>IF($B$26="OUI","-",C19-B19)</f>
        <v>0</v>
      </c>
      <c r="E19" s="232"/>
      <c r="F19" s="233">
        <f>IF(D19="-","-",D19*Taux!$C$18*10/12)</f>
        <v>0</v>
      </c>
      <c r="G19" s="234"/>
      <c r="H19" s="107">
        <f>IF(D19="-","-",D19*Taux!$C$19*2/12)</f>
        <v>0</v>
      </c>
      <c r="I19" s="108">
        <f>IF(D19="-","-",F19+H19)</f>
        <v>0</v>
      </c>
      <c r="J19" s="10"/>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4" customFormat="1" ht="18" customHeight="1">
      <c r="A20" s="32" t="s">
        <v>23</v>
      </c>
      <c r="B20" s="42"/>
      <c r="C20" s="43"/>
      <c r="D20" s="231">
        <f>IF($B$26="OUI","-",C20-B20)</f>
        <v>0</v>
      </c>
      <c r="E20" s="232"/>
      <c r="F20" s="233">
        <f>IF(D20="-","-",D20*Taux!$C$18*10/12)</f>
        <v>0</v>
      </c>
      <c r="G20" s="234"/>
      <c r="H20" s="107">
        <f>IF(D20="-","-",D20*Taux!$C$19*2/12)</f>
        <v>0</v>
      </c>
      <c r="I20" s="108">
        <f>IF(D20="-","-",F20+H20)</f>
        <v>0</v>
      </c>
      <c r="J20" s="10"/>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4" customFormat="1" ht="18" customHeight="1">
      <c r="A21" s="32" t="s">
        <v>24</v>
      </c>
      <c r="B21" s="42"/>
      <c r="C21" s="43"/>
      <c r="D21" s="231">
        <f>IF($B$26="OUI","-",C21-B21)</f>
        <v>0</v>
      </c>
      <c r="E21" s="232"/>
      <c r="F21" s="233">
        <f>IF(D21="-","-",D21*Taux!$C$18*10/12)</f>
        <v>0</v>
      </c>
      <c r="G21" s="234"/>
      <c r="H21" s="107">
        <f>IF(D21="-","-",D21*Taux!$C$19*2/12)</f>
        <v>0</v>
      </c>
      <c r="I21" s="108">
        <f>IF(D21="-","-",F21+H21)</f>
        <v>0</v>
      </c>
      <c r="J21" s="10"/>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4" customFormat="1" ht="18" customHeight="1" thickBot="1">
      <c r="A22" s="265" t="s">
        <v>29</v>
      </c>
      <c r="B22" s="266"/>
      <c r="C22" s="266"/>
      <c r="D22" s="267">
        <f>SUM(D19:E21)</f>
        <v>0</v>
      </c>
      <c r="E22" s="268"/>
      <c r="F22" s="269">
        <f>SUM(F19:G21)</f>
        <v>0</v>
      </c>
      <c r="G22" s="270"/>
      <c r="H22" s="109">
        <f>SUM(H19:H21)</f>
        <v>0</v>
      </c>
      <c r="I22" s="110">
        <f>SUM(I19:I21)</f>
        <v>0</v>
      </c>
      <c r="J22" s="10"/>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4" customFormat="1" ht="9.75" customHeight="1" thickBot="1">
      <c r="A23" s="15"/>
      <c r="B23" s="15"/>
      <c r="C23" s="15"/>
      <c r="D23" s="131"/>
      <c r="E23" s="131"/>
      <c r="F23" s="132"/>
      <c r="G23" s="132"/>
      <c r="H23" s="133"/>
      <c r="I23" s="132"/>
      <c r="J23" s="10"/>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4" customFormat="1" ht="16.5" customHeight="1">
      <c r="A24" s="280" t="s">
        <v>113</v>
      </c>
      <c r="B24" s="288" t="s">
        <v>110</v>
      </c>
      <c r="C24" s="285" t="s">
        <v>116</v>
      </c>
      <c r="D24" s="286"/>
      <c r="E24" s="287"/>
      <c r="F24" s="290" t="s">
        <v>31</v>
      </c>
      <c r="G24" s="291"/>
      <c r="H24" s="235" t="s">
        <v>32</v>
      </c>
      <c r="I24" s="263" t="s">
        <v>111</v>
      </c>
      <c r="J24" s="10"/>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4" customFormat="1" ht="16.5" customHeight="1">
      <c r="A25" s="281"/>
      <c r="B25" s="289"/>
      <c r="C25" s="134" t="s">
        <v>118</v>
      </c>
      <c r="D25" s="136" t="s">
        <v>117</v>
      </c>
      <c r="E25" s="135" t="s">
        <v>119</v>
      </c>
      <c r="F25" s="292"/>
      <c r="G25" s="293"/>
      <c r="H25" s="236"/>
      <c r="I25" s="264"/>
      <c r="J25" s="10"/>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4" customFormat="1" ht="19.5" customHeight="1" thickBot="1">
      <c r="A26" s="282"/>
      <c r="B26" s="137" t="s">
        <v>114</v>
      </c>
      <c r="C26" s="140" t="str">
        <f>IF(B26="OUI",D26+E26,"-")</f>
        <v>-</v>
      </c>
      <c r="D26" s="139" t="str">
        <f>IF(B26="OUI",Taux!C25,"-")</f>
        <v>-</v>
      </c>
      <c r="E26" s="138" t="str">
        <f>IF(B26="OUI",IF(B33&lt;=2,Taux!C22,IF(B33&gt;4,Taux!C24,Taux!C23)),"-")</f>
        <v>-</v>
      </c>
      <c r="F26" s="283" t="str">
        <f>IF(B26="OUI",C26*Taux!$C$18*10/12,"-")</f>
        <v>-</v>
      </c>
      <c r="G26" s="284"/>
      <c r="H26" s="109" t="str">
        <f>IF(B26="OUI",C26*Taux!$C$19*2/12,"-")</f>
        <v>-</v>
      </c>
      <c r="I26" s="110">
        <f>IF(B26="OUI",F26+H26,0)</f>
        <v>0</v>
      </c>
      <c r="J26" s="10"/>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4" customFormat="1" ht="9.75" customHeight="1" thickBot="1">
      <c r="A27" s="12"/>
      <c r="B27" s="12"/>
      <c r="C27" s="13"/>
      <c r="D27" s="13"/>
      <c r="E27" s="17"/>
      <c r="F27" s="17"/>
      <c r="G27" s="18"/>
      <c r="H27" s="17"/>
      <c r="I27" s="19"/>
      <c r="J27" s="10"/>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4" customFormat="1" ht="34.5" customHeight="1">
      <c r="A28" s="244" t="s">
        <v>25</v>
      </c>
      <c r="B28" s="245"/>
      <c r="C28" s="31" t="s">
        <v>7</v>
      </c>
      <c r="D28" s="246" t="s">
        <v>8</v>
      </c>
      <c r="E28" s="247"/>
      <c r="F28" s="248" t="s">
        <v>35</v>
      </c>
      <c r="G28" s="249"/>
      <c r="H28" s="27" t="s">
        <v>36</v>
      </c>
      <c r="I28" s="28" t="s">
        <v>11</v>
      </c>
      <c r="J28" s="10"/>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4" customFormat="1" ht="18" customHeight="1" thickBot="1">
      <c r="A29" s="253" t="s">
        <v>6</v>
      </c>
      <c r="B29" s="254"/>
      <c r="C29" s="111">
        <f>Taux!C20</f>
        <v>8</v>
      </c>
      <c r="D29" s="255">
        <f>Taux!C21</f>
        <v>8.4</v>
      </c>
      <c r="E29" s="256"/>
      <c r="F29" s="255">
        <f>C29*10</f>
        <v>80</v>
      </c>
      <c r="G29" s="256"/>
      <c r="H29" s="111">
        <f>D29*2</f>
        <v>16.8</v>
      </c>
      <c r="I29" s="110">
        <f>F29+H29</f>
        <v>96.8</v>
      </c>
      <c r="J29" s="10"/>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4" customFormat="1" ht="9.75" customHeight="1" thickBot="1">
      <c r="A30" s="12"/>
      <c r="B30" s="12"/>
      <c r="C30" s="13"/>
      <c r="D30" s="13"/>
      <c r="E30" s="17"/>
      <c r="F30" s="17"/>
      <c r="G30" s="18"/>
      <c r="H30" s="17"/>
      <c r="I30" s="19"/>
      <c r="J30" s="10"/>
      <c r="K30" s="6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10" s="1" customFormat="1" ht="16.5" customHeight="1">
      <c r="A31" s="257" t="s">
        <v>21</v>
      </c>
      <c r="B31" s="259" t="s">
        <v>37</v>
      </c>
      <c r="C31" s="259" t="s">
        <v>26</v>
      </c>
      <c r="D31" s="261" t="s">
        <v>39</v>
      </c>
      <c r="E31" s="262"/>
      <c r="F31" s="261" t="s">
        <v>40</v>
      </c>
      <c r="G31" s="262"/>
      <c r="H31" s="250" t="s">
        <v>41</v>
      </c>
      <c r="I31" s="251" t="s">
        <v>10</v>
      </c>
      <c r="J31" s="10"/>
    </row>
    <row r="32" spans="1:10" s="1" customFormat="1" ht="16.5" customHeight="1">
      <c r="A32" s="258"/>
      <c r="B32" s="260"/>
      <c r="C32" s="260"/>
      <c r="D32" s="37" t="s">
        <v>42</v>
      </c>
      <c r="E32" s="37" t="s">
        <v>43</v>
      </c>
      <c r="F32" s="37" t="s">
        <v>42</v>
      </c>
      <c r="G32" s="37" t="s">
        <v>84</v>
      </c>
      <c r="H32" s="210"/>
      <c r="I32" s="252"/>
      <c r="J32" s="10"/>
    </row>
    <row r="33" spans="1:10" s="1" customFormat="1" ht="18" customHeight="1" thickBot="1">
      <c r="A33" s="34" t="s">
        <v>9</v>
      </c>
      <c r="B33" s="41"/>
      <c r="C33" s="30">
        <f>IF(B33&lt;=2,Taux!C30,IF(B33&gt;4,Taux!C32,Taux!C31))</f>
        <v>70</v>
      </c>
      <c r="D33" s="41"/>
      <c r="E33" s="30">
        <f>D33*Taux!C34</f>
        <v>0</v>
      </c>
      <c r="F33" s="41"/>
      <c r="G33" s="30">
        <f>F33*Taux!C33</f>
        <v>0</v>
      </c>
      <c r="H33" s="161">
        <f>C33+E33+G33</f>
        <v>70</v>
      </c>
      <c r="I33" s="112">
        <f>(((H33*Taux!C28)*10/12)+((H33*Taux!C29)*2/12))</f>
        <v>245.11666666666667</v>
      </c>
      <c r="J33" s="10"/>
    </row>
    <row r="34" spans="1:9" s="1" customFormat="1" ht="9.75" customHeight="1" thickBot="1">
      <c r="A34" s="20"/>
      <c r="B34" s="20"/>
      <c r="C34" s="20"/>
      <c r="D34" s="20"/>
      <c r="E34" s="20"/>
      <c r="F34" s="20"/>
      <c r="G34" s="21"/>
      <c r="H34" s="22"/>
      <c r="I34" s="22"/>
    </row>
    <row r="35" spans="1:9" s="1" customFormat="1" ht="18" customHeight="1" thickBot="1">
      <c r="A35" s="103" t="s">
        <v>59</v>
      </c>
      <c r="B35" s="104"/>
      <c r="C35" s="20"/>
      <c r="D35" s="237" t="s">
        <v>80</v>
      </c>
      <c r="E35" s="238"/>
      <c r="F35" s="238"/>
      <c r="G35" s="238"/>
      <c r="H35" s="238"/>
      <c r="I35" s="113">
        <f>I14+I22+I26+I29+I33</f>
        <v>341.9166666666667</v>
      </c>
    </row>
    <row r="36" spans="1:9" s="1" customFormat="1" ht="18" customHeight="1" thickBot="1">
      <c r="A36" s="103" t="s">
        <v>123</v>
      </c>
      <c r="B36" s="104"/>
      <c r="C36" s="20"/>
      <c r="D36" s="239" t="s">
        <v>121</v>
      </c>
      <c r="E36" s="240"/>
      <c r="F36" s="240"/>
      <c r="G36" s="240"/>
      <c r="H36" s="240"/>
      <c r="I36" s="114" t="str">
        <f>IF(I10="","-",(((I14+I29+I33+(IF(B26="OUI",I26,0)))*I10/12)+I22))</f>
        <v>-</v>
      </c>
    </row>
    <row r="37" spans="1:9" s="1" customFormat="1" ht="9.75" customHeight="1" thickBot="1">
      <c r="A37" s="20"/>
      <c r="B37" s="20"/>
      <c r="C37" s="20"/>
      <c r="D37" s="20"/>
      <c r="E37" s="20"/>
      <c r="F37" s="20"/>
      <c r="G37" s="21"/>
      <c r="H37" s="22"/>
      <c r="I37" s="22"/>
    </row>
    <row r="38" spans="1:9" s="1" customFormat="1" ht="19.5" customHeight="1" thickBot="1">
      <c r="A38" s="20"/>
      <c r="B38" s="241" t="s">
        <v>45</v>
      </c>
      <c r="C38" s="242"/>
      <c r="D38" s="242"/>
      <c r="E38" s="242"/>
      <c r="F38" s="242"/>
      <c r="G38" s="242"/>
      <c r="H38" s="243"/>
      <c r="I38" s="115">
        <f>IF(I10="",IF(I35&lt;I9,0,I35-I9),IF(I36&lt;I11,0,I36-I11))</f>
        <v>0</v>
      </c>
    </row>
    <row r="39" spans="1:9" s="1" customFormat="1" ht="9.75" customHeight="1" thickBot="1">
      <c r="A39" s="20"/>
      <c r="B39" s="20"/>
      <c r="C39" s="20"/>
      <c r="D39" s="20"/>
      <c r="E39" s="23"/>
      <c r="F39" s="23"/>
      <c r="G39" s="23"/>
      <c r="H39" s="23"/>
      <c r="I39" s="24"/>
    </row>
    <row r="40" spans="1:9" s="1" customFormat="1" ht="19.5" customHeight="1" thickBot="1">
      <c r="A40" s="20"/>
      <c r="B40" s="211" t="s">
        <v>136</v>
      </c>
      <c r="C40" s="212"/>
      <c r="D40" s="212"/>
      <c r="E40" s="212"/>
      <c r="F40" s="212"/>
      <c r="G40" s="212"/>
      <c r="H40" s="213"/>
      <c r="I40" s="154">
        <f>IF(I10="",-I14,-I14*I10/12)</f>
        <v>0</v>
      </c>
    </row>
    <row r="41" spans="1:9" s="1" customFormat="1" ht="39.75" customHeight="1" thickBot="1">
      <c r="A41" s="20"/>
      <c r="B41" s="217" t="s">
        <v>138</v>
      </c>
      <c r="C41" s="218"/>
      <c r="D41" s="219" t="s">
        <v>147</v>
      </c>
      <c r="E41" s="219"/>
      <c r="F41" s="219"/>
      <c r="G41" s="219"/>
      <c r="H41" s="219"/>
      <c r="I41" s="220"/>
    </row>
    <row r="42" spans="1:9" s="1" customFormat="1" ht="9.75" customHeight="1" thickBot="1">
      <c r="A42" s="20"/>
      <c r="B42" s="20"/>
      <c r="C42" s="20"/>
      <c r="D42" s="20"/>
      <c r="E42" s="23"/>
      <c r="F42" s="23"/>
      <c r="G42" s="23"/>
      <c r="H42" s="23"/>
      <c r="I42" s="24"/>
    </row>
    <row r="43" spans="1:9" s="1" customFormat="1" ht="19.5" customHeight="1" thickBot="1">
      <c r="A43" s="20"/>
      <c r="B43" s="49"/>
      <c r="C43" s="49"/>
      <c r="D43" s="49"/>
      <c r="E43" s="49"/>
      <c r="F43" s="214" t="s">
        <v>137</v>
      </c>
      <c r="G43" s="215"/>
      <c r="H43" s="216"/>
      <c r="I43" s="155">
        <f>IF(-I40&gt;I38,0,I38+I40)</f>
        <v>0</v>
      </c>
    </row>
    <row r="44" spans="1:9" s="1" customFormat="1" ht="9.75" customHeight="1">
      <c r="A44" s="20"/>
      <c r="B44" s="20"/>
      <c r="C44" s="20"/>
      <c r="D44" s="20"/>
      <c r="E44" s="23"/>
      <c r="F44" s="23"/>
      <c r="G44" s="23"/>
      <c r="H44" s="23"/>
      <c r="I44" s="24"/>
    </row>
    <row r="45" spans="1:9" s="1" customFormat="1" ht="18" customHeight="1">
      <c r="A45" s="20" t="s">
        <v>142</v>
      </c>
      <c r="B45" s="20"/>
      <c r="C45" s="35" t="str">
        <f>IF(I43=0,"-",[1]!ConvNumberLetter(I43,1,0))</f>
        <v>-</v>
      </c>
      <c r="D45" s="35"/>
      <c r="E45" s="23"/>
      <c r="F45" s="23"/>
      <c r="G45" s="23"/>
      <c r="H45" s="23"/>
      <c r="I45" s="24"/>
    </row>
    <row r="46" spans="1:9" s="1" customFormat="1" ht="4.5" customHeight="1">
      <c r="A46" s="35"/>
      <c r="B46" s="35"/>
      <c r="C46" s="35"/>
      <c r="D46" s="35"/>
      <c r="E46" s="35"/>
      <c r="F46" s="35"/>
      <c r="G46" s="35"/>
      <c r="H46" s="35"/>
      <c r="I46" s="35"/>
    </row>
    <row r="47" spans="1:9" s="1" customFormat="1" ht="19.5" customHeight="1">
      <c r="A47" s="11"/>
      <c r="B47" s="11"/>
      <c r="C47" s="11"/>
      <c r="D47" s="11"/>
      <c r="E47" s="11"/>
      <c r="F47" s="11"/>
      <c r="G47" s="11" t="s">
        <v>69</v>
      </c>
      <c r="H47" s="22"/>
      <c r="I47" s="22"/>
    </row>
    <row r="48" spans="1:9" s="1" customFormat="1" ht="4.5" customHeight="1">
      <c r="A48" s="11"/>
      <c r="B48" s="11"/>
      <c r="C48" s="11"/>
      <c r="D48" s="11"/>
      <c r="E48" s="11"/>
      <c r="F48" s="11"/>
      <c r="G48" s="11"/>
      <c r="H48" s="22"/>
      <c r="I48" s="22"/>
    </row>
    <row r="49" spans="1:9" s="1" customFormat="1" ht="19.5" customHeight="1">
      <c r="A49" s="11"/>
      <c r="B49" s="11"/>
      <c r="C49" s="11"/>
      <c r="D49" s="11"/>
      <c r="E49" s="11"/>
      <c r="F49" s="11"/>
      <c r="G49" s="11" t="s">
        <v>46</v>
      </c>
      <c r="H49" s="22"/>
      <c r="I49" s="22"/>
    </row>
    <row r="50" spans="1:9" s="1" customFormat="1" ht="19.5" customHeight="1">
      <c r="A50" s="20"/>
      <c r="B50" s="20"/>
      <c r="C50" s="20"/>
      <c r="D50" s="20"/>
      <c r="E50" s="20"/>
      <c r="F50" s="20"/>
      <c r="G50" s="11"/>
      <c r="H50" s="22"/>
      <c r="I50" s="22"/>
    </row>
    <row r="51" ht="19.5" customHeight="1">
      <c r="G51" s="11" t="s">
        <v>148</v>
      </c>
    </row>
    <row r="52" ht="9.75" customHeight="1"/>
    <row r="53" ht="12.75" customHeight="1">
      <c r="A53" s="63" t="s">
        <v>79</v>
      </c>
    </row>
    <row r="54" ht="12.75" customHeight="1">
      <c r="A54" s="63" t="s">
        <v>73</v>
      </c>
    </row>
    <row r="55" ht="12.75" customHeight="1">
      <c r="A55" s="63" t="s">
        <v>74</v>
      </c>
    </row>
    <row r="56" ht="12.75" customHeight="1">
      <c r="A56" s="63" t="s">
        <v>130</v>
      </c>
    </row>
    <row r="57" ht="12.75" customHeight="1">
      <c r="A57" s="63" t="s">
        <v>75</v>
      </c>
    </row>
    <row r="58" ht="12.75" customHeight="1">
      <c r="A58" s="63" t="s">
        <v>76</v>
      </c>
    </row>
    <row r="59" ht="12.75" customHeight="1">
      <c r="A59" s="63" t="s">
        <v>122</v>
      </c>
    </row>
  </sheetData>
  <sheetProtection/>
  <mergeCells count="61">
    <mergeCell ref="A6:I6"/>
    <mergeCell ref="A1:I1"/>
    <mergeCell ref="A2:I2"/>
    <mergeCell ref="A3:I3"/>
    <mergeCell ref="B4:H4"/>
    <mergeCell ref="A5:I5"/>
    <mergeCell ref="D14:E14"/>
    <mergeCell ref="F14:G14"/>
    <mergeCell ref="B8:C8"/>
    <mergeCell ref="D8:E9"/>
    <mergeCell ref="F8:H8"/>
    <mergeCell ref="B9:C9"/>
    <mergeCell ref="B10:C10"/>
    <mergeCell ref="D10:E10"/>
    <mergeCell ref="F10:H10"/>
    <mergeCell ref="B11:C11"/>
    <mergeCell ref="D11:E11"/>
    <mergeCell ref="F11:H11"/>
    <mergeCell ref="D13:E13"/>
    <mergeCell ref="F13:G13"/>
    <mergeCell ref="A22:C22"/>
    <mergeCell ref="D22:E22"/>
    <mergeCell ref="F22:G22"/>
    <mergeCell ref="B15:I15"/>
    <mergeCell ref="A16:E16"/>
    <mergeCell ref="F16:G16"/>
    <mergeCell ref="D18:E18"/>
    <mergeCell ref="F18:G18"/>
    <mergeCell ref="D19:E19"/>
    <mergeCell ref="F19:G19"/>
    <mergeCell ref="I24:I25"/>
    <mergeCell ref="F26:G26"/>
    <mergeCell ref="D20:E20"/>
    <mergeCell ref="F20:G20"/>
    <mergeCell ref="D21:E21"/>
    <mergeCell ref="F21:G21"/>
    <mergeCell ref="A24:A26"/>
    <mergeCell ref="B24:B25"/>
    <mergeCell ref="C24:E24"/>
    <mergeCell ref="F24:G25"/>
    <mergeCell ref="H24:H25"/>
    <mergeCell ref="A28:B28"/>
    <mergeCell ref="D28:E28"/>
    <mergeCell ref="F28:G28"/>
    <mergeCell ref="A29:B29"/>
    <mergeCell ref="D29:E29"/>
    <mergeCell ref="F29:G29"/>
    <mergeCell ref="A31:A32"/>
    <mergeCell ref="B31:B32"/>
    <mergeCell ref="C31:C32"/>
    <mergeCell ref="D31:E31"/>
    <mergeCell ref="F31:G31"/>
    <mergeCell ref="F43:H43"/>
    <mergeCell ref="I31:I32"/>
    <mergeCell ref="D35:H35"/>
    <mergeCell ref="D36:H36"/>
    <mergeCell ref="B38:H38"/>
    <mergeCell ref="B40:H40"/>
    <mergeCell ref="B41:C41"/>
    <mergeCell ref="D41:I41"/>
    <mergeCell ref="H31:H32"/>
  </mergeCells>
  <printOptions horizontalCentered="1"/>
  <pageMargins left="0.1968503937007874" right="0.1968503937007874" top="0.11811023622047245" bottom="0.11811023622047245" header="0" footer="0"/>
  <pageSetup fitToHeight="1" fitToWidth="1" horizontalDpi="600" verticalDpi="600" orientation="portrait" paperSize="9" scale="81"/>
</worksheet>
</file>

<file path=xl/worksheets/sheet24.xml><?xml version="1.0" encoding="utf-8"?>
<worksheet xmlns="http://schemas.openxmlformats.org/spreadsheetml/2006/main" xmlns:r="http://schemas.openxmlformats.org/officeDocument/2006/relationships">
  <sheetPr>
    <pageSetUpPr fitToPage="1"/>
  </sheetPr>
  <dimension ref="A1:IV59"/>
  <sheetViews>
    <sheetView zoomScalePageLayoutView="0" workbookViewId="0" topLeftCell="A1">
      <selection activeCell="B9" sqref="B9:C9"/>
    </sheetView>
  </sheetViews>
  <sheetFormatPr defaultColWidth="11.00390625" defaultRowHeight="14.25"/>
  <cols>
    <col min="1" max="1" width="18.625" style="11" customWidth="1"/>
    <col min="2" max="3" width="12.625" style="11" customWidth="1"/>
    <col min="4" max="7" width="6.625" style="11" customWidth="1"/>
    <col min="8" max="8" width="12.625" style="11" customWidth="1"/>
    <col min="9" max="9" width="13.625" style="11" customWidth="1"/>
    <col min="10" max="10" width="11.625" style="1" customWidth="1"/>
    <col min="11" max="16384" width="10.625" style="1" customWidth="1"/>
  </cols>
  <sheetData>
    <row r="1" spans="1:9" ht="18">
      <c r="A1" s="196" t="s">
        <v>27</v>
      </c>
      <c r="B1" s="196"/>
      <c r="C1" s="196"/>
      <c r="D1" s="196"/>
      <c r="E1" s="196"/>
      <c r="F1" s="196"/>
      <c r="G1" s="196"/>
      <c r="H1" s="196"/>
      <c r="I1" s="196"/>
    </row>
    <row r="2" spans="1:9" ht="18">
      <c r="A2" s="196">
        <v>2017</v>
      </c>
      <c r="B2" s="196"/>
      <c r="C2" s="196"/>
      <c r="D2" s="196"/>
      <c r="E2" s="196"/>
      <c r="F2" s="196"/>
      <c r="G2" s="196"/>
      <c r="H2" s="196"/>
      <c r="I2" s="196"/>
    </row>
    <row r="3" spans="1:256" s="4" customFormat="1" ht="24.75" customHeight="1">
      <c r="A3" s="197" t="s">
        <v>44</v>
      </c>
      <c r="B3" s="198"/>
      <c r="C3" s="198"/>
      <c r="D3" s="198"/>
      <c r="E3" s="198"/>
      <c r="F3" s="198"/>
      <c r="G3" s="198"/>
      <c r="H3" s="198"/>
      <c r="I3" s="19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9.75" customHeight="1">
      <c r="A4" s="12"/>
      <c r="B4" s="199"/>
      <c r="C4" s="199"/>
      <c r="D4" s="199"/>
      <c r="E4" s="199"/>
      <c r="F4" s="199"/>
      <c r="G4" s="199"/>
      <c r="H4" s="199"/>
      <c r="I4" s="13"/>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3.5">
      <c r="A5" s="200" t="s">
        <v>28</v>
      </c>
      <c r="B5" s="201"/>
      <c r="C5" s="201"/>
      <c r="D5" s="201"/>
      <c r="E5" s="201"/>
      <c r="F5" s="201"/>
      <c r="G5" s="201"/>
      <c r="H5" s="201"/>
      <c r="I5" s="202"/>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49.5" customHeight="1">
      <c r="A6" s="294" t="s">
        <v>120</v>
      </c>
      <c r="B6" s="295"/>
      <c r="C6" s="295"/>
      <c r="D6" s="295"/>
      <c r="E6" s="295"/>
      <c r="F6" s="295"/>
      <c r="G6" s="295"/>
      <c r="H6" s="295"/>
      <c r="I6" s="296"/>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9.75" customHeight="1" thickBot="1">
      <c r="A7" s="12"/>
      <c r="B7" s="160"/>
      <c r="C7" s="160"/>
      <c r="D7" s="160"/>
      <c r="E7" s="160"/>
      <c r="F7" s="160"/>
      <c r="G7" s="160"/>
      <c r="H7" s="160"/>
      <c r="I7" s="13"/>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18" customHeight="1">
      <c r="A8" s="38" t="s">
        <v>19</v>
      </c>
      <c r="B8" s="300" t="s">
        <v>183</v>
      </c>
      <c r="C8" s="301"/>
      <c r="D8" s="221" t="s">
        <v>128</v>
      </c>
      <c r="E8" s="222"/>
      <c r="F8" s="302" t="s">
        <v>64</v>
      </c>
      <c r="G8" s="302"/>
      <c r="H8" s="303"/>
      <c r="I8" s="84"/>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18" customHeight="1">
      <c r="A9" s="39" t="s">
        <v>49</v>
      </c>
      <c r="B9" s="304"/>
      <c r="C9" s="305"/>
      <c r="D9" s="223"/>
      <c r="E9" s="224"/>
      <c r="F9" s="85" t="s">
        <v>81</v>
      </c>
      <c r="G9" s="85"/>
      <c r="H9" s="86"/>
      <c r="I9" s="40">
        <f>Taux!A37</f>
        <v>1785</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18" customHeight="1" thickBot="1">
      <c r="A10" s="91" t="s">
        <v>55</v>
      </c>
      <c r="B10" s="306"/>
      <c r="C10" s="307"/>
      <c r="D10" s="225" t="s">
        <v>129</v>
      </c>
      <c r="E10" s="226"/>
      <c r="F10" s="308" t="s">
        <v>77</v>
      </c>
      <c r="G10" s="309"/>
      <c r="H10" s="309"/>
      <c r="I10" s="93"/>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4" customFormat="1" ht="18" customHeight="1" thickBot="1">
      <c r="A11" s="87" t="s">
        <v>48</v>
      </c>
      <c r="B11" s="312"/>
      <c r="C11" s="313"/>
      <c r="D11" s="227">
        <v>350</v>
      </c>
      <c r="E11" s="228"/>
      <c r="F11" s="229" t="s">
        <v>78</v>
      </c>
      <c r="G11" s="229"/>
      <c r="H11" s="230"/>
      <c r="I11" s="92" t="str">
        <f>IF(I10="","-",I9*I10/12)</f>
        <v>-</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4" customFormat="1" ht="9.75" customHeight="1" thickBot="1">
      <c r="A12" s="15"/>
      <c r="B12" s="16"/>
      <c r="C12" s="160"/>
      <c r="D12" s="160"/>
      <c r="E12" s="160"/>
      <c r="F12" s="160"/>
      <c r="G12" s="160"/>
      <c r="H12" s="160"/>
      <c r="I12" s="13"/>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4" customFormat="1" ht="34.5" customHeight="1">
      <c r="A13" s="25" t="s">
        <v>20</v>
      </c>
      <c r="B13" s="26" t="s">
        <v>56</v>
      </c>
      <c r="C13" s="26" t="s">
        <v>57</v>
      </c>
      <c r="D13" s="261" t="s">
        <v>58</v>
      </c>
      <c r="E13" s="262"/>
      <c r="F13" s="273" t="s">
        <v>34</v>
      </c>
      <c r="G13" s="274"/>
      <c r="H13" s="27" t="s">
        <v>33</v>
      </c>
      <c r="I13" s="28" t="s">
        <v>0</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4" customFormat="1" ht="18" customHeight="1">
      <c r="A14" s="88" t="s">
        <v>9</v>
      </c>
      <c r="B14" s="94">
        <f>I8</f>
        <v>0</v>
      </c>
      <c r="C14" s="89"/>
      <c r="D14" s="310">
        <f>IF((B14+(C14*0.25)&lt;F16),(B14+(C14*0.25)),F16)</f>
        <v>0</v>
      </c>
      <c r="E14" s="311"/>
      <c r="F14" s="271">
        <f>D14*(10/12)*Taux!C5</f>
        <v>0</v>
      </c>
      <c r="G14" s="272"/>
      <c r="H14" s="116">
        <f>D14*(2/12)*Taux!C6</f>
        <v>0</v>
      </c>
      <c r="I14" s="117">
        <f>F14+H14</f>
        <v>0</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4" customFormat="1" ht="18" customHeight="1" thickBot="1">
      <c r="A15" s="29" t="s">
        <v>71</v>
      </c>
      <c r="B15" s="297"/>
      <c r="C15" s="298"/>
      <c r="D15" s="298"/>
      <c r="E15" s="298"/>
      <c r="F15" s="298"/>
      <c r="G15" s="298"/>
      <c r="H15" s="298"/>
      <c r="I15" s="299"/>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4" customFormat="1" ht="18" customHeight="1" thickBot="1">
      <c r="A16" s="275" t="s">
        <v>135</v>
      </c>
      <c r="B16" s="276"/>
      <c r="C16" s="276"/>
      <c r="D16" s="276"/>
      <c r="E16" s="277"/>
      <c r="F16" s="278">
        <f>IF(D11="","",IF(D11&lt;=Taux!B10,Taux!C10,(IF(AND(D11&gt;Taux!B10,D11&lt;=Taux!B11),Taux!C11,(IF(AND(D11&gt;Taux!B11,D11&lt;=Taux!B12),Taux!C12,(IF(AND(D11&gt;Taux!B12,D11&lt;=Taux!B13),Taux!C13,Taux!C14))))))))</f>
        <v>3</v>
      </c>
      <c r="G16" s="279"/>
      <c r="H16" s="152"/>
      <c r="I16" s="15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4" customFormat="1" ht="9.75" customHeight="1" thickBot="1">
      <c r="A17" s="11"/>
      <c r="B17" s="11"/>
      <c r="C17" s="11"/>
      <c r="D17" s="11"/>
      <c r="E17" s="11"/>
      <c r="F17" s="11"/>
      <c r="G17" s="11"/>
      <c r="H17" s="11"/>
      <c r="I17" s="1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4" customFormat="1" ht="34.5" customHeight="1">
      <c r="A18" s="62" t="s">
        <v>72</v>
      </c>
      <c r="B18" s="33" t="s">
        <v>99</v>
      </c>
      <c r="C18" s="33" t="s">
        <v>100</v>
      </c>
      <c r="D18" s="261" t="s">
        <v>47</v>
      </c>
      <c r="E18" s="262"/>
      <c r="F18" s="273" t="s">
        <v>31</v>
      </c>
      <c r="G18" s="274"/>
      <c r="H18" s="27" t="s">
        <v>32</v>
      </c>
      <c r="I18" s="28" t="s">
        <v>112</v>
      </c>
      <c r="J18" s="10"/>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4" customFormat="1" ht="18" customHeight="1">
      <c r="A19" s="32" t="s">
        <v>22</v>
      </c>
      <c r="B19" s="42"/>
      <c r="C19" s="43"/>
      <c r="D19" s="231">
        <f>IF($B$26="OUI","-",C19-B19)</f>
        <v>0</v>
      </c>
      <c r="E19" s="232"/>
      <c r="F19" s="233">
        <f>IF(D19="-","-",D19*Taux!$C$18*10/12)</f>
        <v>0</v>
      </c>
      <c r="G19" s="234"/>
      <c r="H19" s="107">
        <f>IF(D19="-","-",D19*Taux!$C$19*2/12)</f>
        <v>0</v>
      </c>
      <c r="I19" s="108">
        <f>IF(D19="-","-",F19+H19)</f>
        <v>0</v>
      </c>
      <c r="J19" s="10"/>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4" customFormat="1" ht="18" customHeight="1">
      <c r="A20" s="32" t="s">
        <v>23</v>
      </c>
      <c r="B20" s="42"/>
      <c r="C20" s="43"/>
      <c r="D20" s="231">
        <f>IF($B$26="OUI","-",C20-B20)</f>
        <v>0</v>
      </c>
      <c r="E20" s="232"/>
      <c r="F20" s="233">
        <f>IF(D20="-","-",D20*Taux!$C$18*10/12)</f>
        <v>0</v>
      </c>
      <c r="G20" s="234"/>
      <c r="H20" s="107">
        <f>IF(D20="-","-",D20*Taux!$C$19*2/12)</f>
        <v>0</v>
      </c>
      <c r="I20" s="108">
        <f>IF(D20="-","-",F20+H20)</f>
        <v>0</v>
      </c>
      <c r="J20" s="10"/>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4" customFormat="1" ht="18" customHeight="1">
      <c r="A21" s="32" t="s">
        <v>24</v>
      </c>
      <c r="B21" s="42"/>
      <c r="C21" s="43"/>
      <c r="D21" s="231">
        <f>IF($B$26="OUI","-",C21-B21)</f>
        <v>0</v>
      </c>
      <c r="E21" s="232"/>
      <c r="F21" s="233">
        <f>IF(D21="-","-",D21*Taux!$C$18*10/12)</f>
        <v>0</v>
      </c>
      <c r="G21" s="234"/>
      <c r="H21" s="107">
        <f>IF(D21="-","-",D21*Taux!$C$19*2/12)</f>
        <v>0</v>
      </c>
      <c r="I21" s="108">
        <f>IF(D21="-","-",F21+H21)</f>
        <v>0</v>
      </c>
      <c r="J21" s="10"/>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4" customFormat="1" ht="18" customHeight="1" thickBot="1">
      <c r="A22" s="265" t="s">
        <v>29</v>
      </c>
      <c r="B22" s="266"/>
      <c r="C22" s="266"/>
      <c r="D22" s="267">
        <f>SUM(D19:E21)</f>
        <v>0</v>
      </c>
      <c r="E22" s="268"/>
      <c r="F22" s="269">
        <f>SUM(F19:G21)</f>
        <v>0</v>
      </c>
      <c r="G22" s="270"/>
      <c r="H22" s="109">
        <f>SUM(H19:H21)</f>
        <v>0</v>
      </c>
      <c r="I22" s="110">
        <f>SUM(I19:I21)</f>
        <v>0</v>
      </c>
      <c r="J22" s="10"/>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4" customFormat="1" ht="9.75" customHeight="1" thickBot="1">
      <c r="A23" s="15"/>
      <c r="B23" s="15"/>
      <c r="C23" s="15"/>
      <c r="D23" s="131"/>
      <c r="E23" s="131"/>
      <c r="F23" s="132"/>
      <c r="G23" s="132"/>
      <c r="H23" s="133"/>
      <c r="I23" s="132"/>
      <c r="J23" s="10"/>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4" customFormat="1" ht="16.5" customHeight="1">
      <c r="A24" s="280" t="s">
        <v>113</v>
      </c>
      <c r="B24" s="288" t="s">
        <v>110</v>
      </c>
      <c r="C24" s="285" t="s">
        <v>116</v>
      </c>
      <c r="D24" s="286"/>
      <c r="E24" s="287"/>
      <c r="F24" s="290" t="s">
        <v>31</v>
      </c>
      <c r="G24" s="291"/>
      <c r="H24" s="235" t="s">
        <v>32</v>
      </c>
      <c r="I24" s="263" t="s">
        <v>111</v>
      </c>
      <c r="J24" s="10"/>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4" customFormat="1" ht="16.5" customHeight="1">
      <c r="A25" s="281"/>
      <c r="B25" s="289"/>
      <c r="C25" s="134" t="s">
        <v>118</v>
      </c>
      <c r="D25" s="136" t="s">
        <v>117</v>
      </c>
      <c r="E25" s="135" t="s">
        <v>119</v>
      </c>
      <c r="F25" s="292"/>
      <c r="G25" s="293"/>
      <c r="H25" s="236"/>
      <c r="I25" s="264"/>
      <c r="J25" s="10"/>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4" customFormat="1" ht="19.5" customHeight="1" thickBot="1">
      <c r="A26" s="282"/>
      <c r="B26" s="137" t="s">
        <v>114</v>
      </c>
      <c r="C26" s="140" t="str">
        <f>IF(B26="OUI",D26+E26,"-")</f>
        <v>-</v>
      </c>
      <c r="D26" s="139" t="str">
        <f>IF(B26="OUI",Taux!C25,"-")</f>
        <v>-</v>
      </c>
      <c r="E26" s="138" t="str">
        <f>IF(B26="OUI",IF(B33&lt;=2,Taux!C22,IF(B33&gt;4,Taux!C24,Taux!C23)),"-")</f>
        <v>-</v>
      </c>
      <c r="F26" s="283" t="str">
        <f>IF(B26="OUI",C26*Taux!$C$18*10/12,"-")</f>
        <v>-</v>
      </c>
      <c r="G26" s="284"/>
      <c r="H26" s="109" t="str">
        <f>IF(B26="OUI",C26*Taux!$C$19*2/12,"-")</f>
        <v>-</v>
      </c>
      <c r="I26" s="110">
        <f>IF(B26="OUI",F26+H26,0)</f>
        <v>0</v>
      </c>
      <c r="J26" s="10"/>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4" customFormat="1" ht="9.75" customHeight="1" thickBot="1">
      <c r="A27" s="12"/>
      <c r="B27" s="12"/>
      <c r="C27" s="13"/>
      <c r="D27" s="13"/>
      <c r="E27" s="17"/>
      <c r="F27" s="17"/>
      <c r="G27" s="18"/>
      <c r="H27" s="17"/>
      <c r="I27" s="19"/>
      <c r="J27" s="10"/>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4" customFormat="1" ht="34.5" customHeight="1">
      <c r="A28" s="244" t="s">
        <v>25</v>
      </c>
      <c r="B28" s="245"/>
      <c r="C28" s="31" t="s">
        <v>7</v>
      </c>
      <c r="D28" s="246" t="s">
        <v>8</v>
      </c>
      <c r="E28" s="247"/>
      <c r="F28" s="248" t="s">
        <v>35</v>
      </c>
      <c r="G28" s="249"/>
      <c r="H28" s="27" t="s">
        <v>36</v>
      </c>
      <c r="I28" s="28" t="s">
        <v>11</v>
      </c>
      <c r="J28" s="10"/>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4" customFormat="1" ht="18" customHeight="1" thickBot="1">
      <c r="A29" s="253" t="s">
        <v>6</v>
      </c>
      <c r="B29" s="254"/>
      <c r="C29" s="111">
        <f>Taux!C20</f>
        <v>8</v>
      </c>
      <c r="D29" s="255">
        <f>Taux!C21</f>
        <v>8.4</v>
      </c>
      <c r="E29" s="256"/>
      <c r="F29" s="255">
        <f>C29*10</f>
        <v>80</v>
      </c>
      <c r="G29" s="256"/>
      <c r="H29" s="111">
        <f>D29*2</f>
        <v>16.8</v>
      </c>
      <c r="I29" s="110">
        <f>F29+H29</f>
        <v>96.8</v>
      </c>
      <c r="J29" s="10"/>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4" customFormat="1" ht="9.75" customHeight="1" thickBot="1">
      <c r="A30" s="12"/>
      <c r="B30" s="12"/>
      <c r="C30" s="13"/>
      <c r="D30" s="13"/>
      <c r="E30" s="17"/>
      <c r="F30" s="17"/>
      <c r="G30" s="18"/>
      <c r="H30" s="17"/>
      <c r="I30" s="19"/>
      <c r="J30" s="10"/>
      <c r="K30" s="6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10" s="1" customFormat="1" ht="16.5" customHeight="1">
      <c r="A31" s="257" t="s">
        <v>21</v>
      </c>
      <c r="B31" s="259" t="s">
        <v>37</v>
      </c>
      <c r="C31" s="259" t="s">
        <v>26</v>
      </c>
      <c r="D31" s="261" t="s">
        <v>39</v>
      </c>
      <c r="E31" s="262"/>
      <c r="F31" s="261" t="s">
        <v>40</v>
      </c>
      <c r="G31" s="262"/>
      <c r="H31" s="250" t="s">
        <v>41</v>
      </c>
      <c r="I31" s="251" t="s">
        <v>10</v>
      </c>
      <c r="J31" s="10"/>
    </row>
    <row r="32" spans="1:10" s="1" customFormat="1" ht="16.5" customHeight="1">
      <c r="A32" s="258"/>
      <c r="B32" s="260"/>
      <c r="C32" s="260"/>
      <c r="D32" s="37" t="s">
        <v>42</v>
      </c>
      <c r="E32" s="37" t="s">
        <v>43</v>
      </c>
      <c r="F32" s="37" t="s">
        <v>42</v>
      </c>
      <c r="G32" s="37" t="s">
        <v>84</v>
      </c>
      <c r="H32" s="210"/>
      <c r="I32" s="252"/>
      <c r="J32" s="10"/>
    </row>
    <row r="33" spans="1:10" s="1" customFormat="1" ht="18" customHeight="1" thickBot="1">
      <c r="A33" s="34" t="s">
        <v>9</v>
      </c>
      <c r="B33" s="41"/>
      <c r="C33" s="30">
        <f>IF(B33&lt;=2,Taux!C30,IF(B33&gt;4,Taux!C32,Taux!C31))</f>
        <v>70</v>
      </c>
      <c r="D33" s="41"/>
      <c r="E33" s="30">
        <f>D33*Taux!C34</f>
        <v>0</v>
      </c>
      <c r="F33" s="41"/>
      <c r="G33" s="30">
        <f>F33*Taux!C33</f>
        <v>0</v>
      </c>
      <c r="H33" s="161">
        <f>C33+E33+G33</f>
        <v>70</v>
      </c>
      <c r="I33" s="112">
        <f>(((H33*Taux!C28)*10/12)+((H33*Taux!C29)*2/12))</f>
        <v>245.11666666666667</v>
      </c>
      <c r="J33" s="10"/>
    </row>
    <row r="34" spans="1:9" s="1" customFormat="1" ht="9.75" customHeight="1" thickBot="1">
      <c r="A34" s="20"/>
      <c r="B34" s="20"/>
      <c r="C34" s="20"/>
      <c r="D34" s="20"/>
      <c r="E34" s="20"/>
      <c r="F34" s="20"/>
      <c r="G34" s="21"/>
      <c r="H34" s="22"/>
      <c r="I34" s="22"/>
    </row>
    <row r="35" spans="1:9" s="1" customFormat="1" ht="18" customHeight="1" thickBot="1">
      <c r="A35" s="103" t="s">
        <v>59</v>
      </c>
      <c r="B35" s="104"/>
      <c r="C35" s="20"/>
      <c r="D35" s="237" t="s">
        <v>80</v>
      </c>
      <c r="E35" s="238"/>
      <c r="F35" s="238"/>
      <c r="G35" s="238"/>
      <c r="H35" s="238"/>
      <c r="I35" s="113">
        <f>I14+I22+I26+I29+I33</f>
        <v>341.9166666666667</v>
      </c>
    </row>
    <row r="36" spans="1:9" s="1" customFormat="1" ht="18" customHeight="1" thickBot="1">
      <c r="A36" s="103" t="s">
        <v>123</v>
      </c>
      <c r="B36" s="104"/>
      <c r="C36" s="20"/>
      <c r="D36" s="239" t="s">
        <v>121</v>
      </c>
      <c r="E36" s="240"/>
      <c r="F36" s="240"/>
      <c r="G36" s="240"/>
      <c r="H36" s="240"/>
      <c r="I36" s="114" t="str">
        <f>IF(I10="","-",(((I14+I29+I33+(IF(B26="OUI",I26,0)))*I10/12)+I22))</f>
        <v>-</v>
      </c>
    </row>
    <row r="37" spans="1:9" s="1" customFormat="1" ht="9.75" customHeight="1" thickBot="1">
      <c r="A37" s="20"/>
      <c r="B37" s="20"/>
      <c r="C37" s="20"/>
      <c r="D37" s="20"/>
      <c r="E37" s="20"/>
      <c r="F37" s="20"/>
      <c r="G37" s="21"/>
      <c r="H37" s="22"/>
      <c r="I37" s="22"/>
    </row>
    <row r="38" spans="1:9" s="1" customFormat="1" ht="19.5" customHeight="1" thickBot="1">
      <c r="A38" s="20"/>
      <c r="B38" s="241" t="s">
        <v>45</v>
      </c>
      <c r="C38" s="242"/>
      <c r="D38" s="242"/>
      <c r="E38" s="242"/>
      <c r="F38" s="242"/>
      <c r="G38" s="242"/>
      <c r="H38" s="243"/>
      <c r="I38" s="115">
        <f>IF(I10="",IF(I35&lt;I9,0,I35-I9),IF(I36&lt;I11,0,I36-I11))</f>
        <v>0</v>
      </c>
    </row>
    <row r="39" spans="1:9" s="1" customFormat="1" ht="9.75" customHeight="1" thickBot="1">
      <c r="A39" s="20"/>
      <c r="B39" s="20"/>
      <c r="C39" s="20"/>
      <c r="D39" s="20"/>
      <c r="E39" s="23"/>
      <c r="F39" s="23"/>
      <c r="G39" s="23"/>
      <c r="H39" s="23"/>
      <c r="I39" s="24"/>
    </row>
    <row r="40" spans="1:9" s="1" customFormat="1" ht="19.5" customHeight="1" thickBot="1">
      <c r="A40" s="20"/>
      <c r="B40" s="211" t="s">
        <v>136</v>
      </c>
      <c r="C40" s="212"/>
      <c r="D40" s="212"/>
      <c r="E40" s="212"/>
      <c r="F40" s="212"/>
      <c r="G40" s="212"/>
      <c r="H40" s="213"/>
      <c r="I40" s="154">
        <f>IF(I10="",-I14,-I14*I10/12)</f>
        <v>0</v>
      </c>
    </row>
    <row r="41" spans="1:9" s="1" customFormat="1" ht="39.75" customHeight="1" thickBot="1">
      <c r="A41" s="20"/>
      <c r="B41" s="217" t="s">
        <v>138</v>
      </c>
      <c r="C41" s="218"/>
      <c r="D41" s="219" t="s">
        <v>147</v>
      </c>
      <c r="E41" s="219"/>
      <c r="F41" s="219"/>
      <c r="G41" s="219"/>
      <c r="H41" s="219"/>
      <c r="I41" s="220"/>
    </row>
    <row r="42" spans="1:9" s="1" customFormat="1" ht="9.75" customHeight="1" thickBot="1">
      <c r="A42" s="20"/>
      <c r="B42" s="20"/>
      <c r="C42" s="20"/>
      <c r="D42" s="20"/>
      <c r="E42" s="23"/>
      <c r="F42" s="23"/>
      <c r="G42" s="23"/>
      <c r="H42" s="23"/>
      <c r="I42" s="24"/>
    </row>
    <row r="43" spans="1:9" s="1" customFormat="1" ht="19.5" customHeight="1" thickBot="1">
      <c r="A43" s="20"/>
      <c r="B43" s="49"/>
      <c r="C43" s="49"/>
      <c r="D43" s="49"/>
      <c r="E43" s="49"/>
      <c r="F43" s="214" t="s">
        <v>137</v>
      </c>
      <c r="G43" s="215"/>
      <c r="H43" s="216"/>
      <c r="I43" s="155">
        <f>IF(-I40&gt;I38,0,I38+I40)</f>
        <v>0</v>
      </c>
    </row>
    <row r="44" spans="1:9" s="1" customFormat="1" ht="9.75" customHeight="1">
      <c r="A44" s="20"/>
      <c r="B44" s="20"/>
      <c r="C44" s="20"/>
      <c r="D44" s="20"/>
      <c r="E44" s="23"/>
      <c r="F44" s="23"/>
      <c r="G44" s="23"/>
      <c r="H44" s="23"/>
      <c r="I44" s="24"/>
    </row>
    <row r="45" spans="1:9" s="1" customFormat="1" ht="18" customHeight="1">
      <c r="A45" s="20" t="s">
        <v>142</v>
      </c>
      <c r="B45" s="20"/>
      <c r="C45" s="35" t="str">
        <f>IF(I43=0,"-",[1]!ConvNumberLetter(I43,1,0))</f>
        <v>-</v>
      </c>
      <c r="D45" s="35"/>
      <c r="E45" s="23"/>
      <c r="F45" s="23"/>
      <c r="G45" s="23"/>
      <c r="H45" s="23"/>
      <c r="I45" s="24"/>
    </row>
    <row r="46" spans="1:9" s="1" customFormat="1" ht="4.5" customHeight="1">
      <c r="A46" s="35"/>
      <c r="B46" s="35"/>
      <c r="C46" s="35"/>
      <c r="D46" s="35"/>
      <c r="E46" s="35"/>
      <c r="F46" s="35"/>
      <c r="G46" s="35"/>
      <c r="H46" s="35"/>
      <c r="I46" s="35"/>
    </row>
    <row r="47" spans="1:9" s="1" customFormat="1" ht="19.5" customHeight="1">
      <c r="A47" s="11"/>
      <c r="B47" s="11"/>
      <c r="C47" s="11"/>
      <c r="D47" s="11"/>
      <c r="E47" s="11"/>
      <c r="F47" s="11"/>
      <c r="G47" s="11" t="s">
        <v>69</v>
      </c>
      <c r="H47" s="22"/>
      <c r="I47" s="22"/>
    </row>
    <row r="48" spans="1:9" s="1" customFormat="1" ht="4.5" customHeight="1">
      <c r="A48" s="11"/>
      <c r="B48" s="11"/>
      <c r="C48" s="11"/>
      <c r="D48" s="11"/>
      <c r="E48" s="11"/>
      <c r="F48" s="11"/>
      <c r="G48" s="11"/>
      <c r="H48" s="22"/>
      <c r="I48" s="22"/>
    </row>
    <row r="49" spans="1:9" s="1" customFormat="1" ht="19.5" customHeight="1">
      <c r="A49" s="11"/>
      <c r="B49" s="11"/>
      <c r="C49" s="11"/>
      <c r="D49" s="11"/>
      <c r="E49" s="11"/>
      <c r="F49" s="11"/>
      <c r="G49" s="11" t="s">
        <v>46</v>
      </c>
      <c r="H49" s="22"/>
      <c r="I49" s="22"/>
    </row>
    <row r="50" spans="1:9" s="1" customFormat="1" ht="19.5" customHeight="1">
      <c r="A50" s="20"/>
      <c r="B50" s="20"/>
      <c r="C50" s="20"/>
      <c r="D50" s="20"/>
      <c r="E50" s="20"/>
      <c r="F50" s="20"/>
      <c r="G50" s="11"/>
      <c r="H50" s="22"/>
      <c r="I50" s="22"/>
    </row>
    <row r="51" ht="19.5" customHeight="1">
      <c r="G51" s="11" t="s">
        <v>148</v>
      </c>
    </row>
    <row r="52" ht="9.75" customHeight="1"/>
    <row r="53" ht="12.75" customHeight="1">
      <c r="A53" s="63" t="s">
        <v>79</v>
      </c>
    </row>
    <row r="54" ht="12.75" customHeight="1">
      <c r="A54" s="63" t="s">
        <v>73</v>
      </c>
    </row>
    <row r="55" ht="12.75" customHeight="1">
      <c r="A55" s="63" t="s">
        <v>74</v>
      </c>
    </row>
    <row r="56" ht="12.75" customHeight="1">
      <c r="A56" s="63" t="s">
        <v>130</v>
      </c>
    </row>
    <row r="57" ht="12.75" customHeight="1">
      <c r="A57" s="63" t="s">
        <v>75</v>
      </c>
    </row>
    <row r="58" ht="12.75" customHeight="1">
      <c r="A58" s="63" t="s">
        <v>76</v>
      </c>
    </row>
    <row r="59" ht="12.75" customHeight="1">
      <c r="A59" s="63" t="s">
        <v>122</v>
      </c>
    </row>
  </sheetData>
  <sheetProtection/>
  <mergeCells count="61">
    <mergeCell ref="A6:I6"/>
    <mergeCell ref="A1:I1"/>
    <mergeCell ref="A2:I2"/>
    <mergeCell ref="A3:I3"/>
    <mergeCell ref="B4:H4"/>
    <mergeCell ref="A5:I5"/>
    <mergeCell ref="D14:E14"/>
    <mergeCell ref="F14:G14"/>
    <mergeCell ref="B8:C8"/>
    <mergeCell ref="D8:E9"/>
    <mergeCell ref="F8:H8"/>
    <mergeCell ref="B9:C9"/>
    <mergeCell ref="B10:C10"/>
    <mergeCell ref="D10:E10"/>
    <mergeCell ref="F10:H10"/>
    <mergeCell ref="B11:C11"/>
    <mergeCell ref="D11:E11"/>
    <mergeCell ref="F11:H11"/>
    <mergeCell ref="D13:E13"/>
    <mergeCell ref="F13:G13"/>
    <mergeCell ref="A22:C22"/>
    <mergeCell ref="D22:E22"/>
    <mergeCell ref="F22:G22"/>
    <mergeCell ref="B15:I15"/>
    <mergeCell ref="A16:E16"/>
    <mergeCell ref="F16:G16"/>
    <mergeCell ref="D18:E18"/>
    <mergeCell ref="F18:G18"/>
    <mergeCell ref="D19:E19"/>
    <mergeCell ref="F19:G19"/>
    <mergeCell ref="I24:I25"/>
    <mergeCell ref="F26:G26"/>
    <mergeCell ref="D20:E20"/>
    <mergeCell ref="F20:G20"/>
    <mergeCell ref="D21:E21"/>
    <mergeCell ref="F21:G21"/>
    <mergeCell ref="A24:A26"/>
    <mergeCell ref="B24:B25"/>
    <mergeCell ref="C24:E24"/>
    <mergeCell ref="F24:G25"/>
    <mergeCell ref="H24:H25"/>
    <mergeCell ref="A28:B28"/>
    <mergeCell ref="D28:E28"/>
    <mergeCell ref="F28:G28"/>
    <mergeCell ref="A29:B29"/>
    <mergeCell ref="D29:E29"/>
    <mergeCell ref="F29:G29"/>
    <mergeCell ref="A31:A32"/>
    <mergeCell ref="B31:B32"/>
    <mergeCell ref="C31:C32"/>
    <mergeCell ref="D31:E31"/>
    <mergeCell ref="F31:G31"/>
    <mergeCell ref="F43:H43"/>
    <mergeCell ref="I31:I32"/>
    <mergeCell ref="D35:H35"/>
    <mergeCell ref="D36:H36"/>
    <mergeCell ref="B38:H38"/>
    <mergeCell ref="B40:H40"/>
    <mergeCell ref="B41:C41"/>
    <mergeCell ref="D41:I41"/>
    <mergeCell ref="H31:H32"/>
  </mergeCells>
  <printOptions horizontalCentered="1"/>
  <pageMargins left="0.1968503937007874" right="0.1968503937007874" top="0.11811023622047245" bottom="0.11811023622047245" header="0" footer="0"/>
  <pageSetup fitToHeight="1" fitToWidth="1" horizontalDpi="600" verticalDpi="600" orientation="portrait" paperSize="9" scale="81"/>
</worksheet>
</file>

<file path=xl/worksheets/sheet25.xml><?xml version="1.0" encoding="utf-8"?>
<worksheet xmlns="http://schemas.openxmlformats.org/spreadsheetml/2006/main" xmlns:r="http://schemas.openxmlformats.org/officeDocument/2006/relationships">
  <sheetPr>
    <pageSetUpPr fitToPage="1"/>
  </sheetPr>
  <dimension ref="A1:IV59"/>
  <sheetViews>
    <sheetView zoomScalePageLayoutView="0" workbookViewId="0" topLeftCell="A1">
      <selection activeCell="A9" sqref="A9"/>
    </sheetView>
  </sheetViews>
  <sheetFormatPr defaultColWidth="11.00390625" defaultRowHeight="14.25"/>
  <cols>
    <col min="1" max="1" width="18.625" style="11" customWidth="1"/>
    <col min="2" max="3" width="12.625" style="11" customWidth="1"/>
    <col min="4" max="7" width="6.625" style="11" customWidth="1"/>
    <col min="8" max="8" width="12.625" style="11" customWidth="1"/>
    <col min="9" max="9" width="13.625" style="11" customWidth="1"/>
    <col min="10" max="10" width="11.625" style="1" customWidth="1"/>
    <col min="11" max="16384" width="10.625" style="1" customWidth="1"/>
  </cols>
  <sheetData>
    <row r="1" spans="1:9" ht="18">
      <c r="A1" s="196" t="s">
        <v>27</v>
      </c>
      <c r="B1" s="196"/>
      <c r="C1" s="196"/>
      <c r="D1" s="196"/>
      <c r="E1" s="196"/>
      <c r="F1" s="196"/>
      <c r="G1" s="196"/>
      <c r="H1" s="196"/>
      <c r="I1" s="196"/>
    </row>
    <row r="2" spans="1:9" ht="18">
      <c r="A2" s="196">
        <v>2017</v>
      </c>
      <c r="B2" s="196"/>
      <c r="C2" s="196"/>
      <c r="D2" s="196"/>
      <c r="E2" s="196"/>
      <c r="F2" s="196"/>
      <c r="G2" s="196"/>
      <c r="H2" s="196"/>
      <c r="I2" s="196"/>
    </row>
    <row r="3" spans="1:256" s="4" customFormat="1" ht="24.75" customHeight="1">
      <c r="A3" s="197" t="s">
        <v>44</v>
      </c>
      <c r="B3" s="198"/>
      <c r="C3" s="198"/>
      <c r="D3" s="198"/>
      <c r="E3" s="198"/>
      <c r="F3" s="198"/>
      <c r="G3" s="198"/>
      <c r="H3" s="198"/>
      <c r="I3" s="19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9.75" customHeight="1">
      <c r="A4" s="12"/>
      <c r="B4" s="199"/>
      <c r="C4" s="199"/>
      <c r="D4" s="199"/>
      <c r="E4" s="199"/>
      <c r="F4" s="199"/>
      <c r="G4" s="199"/>
      <c r="H4" s="199"/>
      <c r="I4" s="13"/>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3.5">
      <c r="A5" s="200" t="s">
        <v>28</v>
      </c>
      <c r="B5" s="201"/>
      <c r="C5" s="201"/>
      <c r="D5" s="201"/>
      <c r="E5" s="201"/>
      <c r="F5" s="201"/>
      <c r="G5" s="201"/>
      <c r="H5" s="201"/>
      <c r="I5" s="202"/>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49.5" customHeight="1">
      <c r="A6" s="294" t="s">
        <v>120</v>
      </c>
      <c r="B6" s="295"/>
      <c r="C6" s="295"/>
      <c r="D6" s="295"/>
      <c r="E6" s="295"/>
      <c r="F6" s="295"/>
      <c r="G6" s="295"/>
      <c r="H6" s="295"/>
      <c r="I6" s="296"/>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9.75" customHeight="1" thickBot="1">
      <c r="A7" s="12"/>
      <c r="B7" s="160"/>
      <c r="C7" s="160"/>
      <c r="D7" s="160"/>
      <c r="E7" s="160"/>
      <c r="F7" s="160"/>
      <c r="G7" s="160"/>
      <c r="H7" s="160"/>
      <c r="I7" s="13"/>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18" customHeight="1">
      <c r="A8" s="38" t="s">
        <v>19</v>
      </c>
      <c r="B8" s="300" t="s">
        <v>183</v>
      </c>
      <c r="C8" s="301"/>
      <c r="D8" s="221" t="s">
        <v>128</v>
      </c>
      <c r="E8" s="222"/>
      <c r="F8" s="302" t="s">
        <v>64</v>
      </c>
      <c r="G8" s="302"/>
      <c r="H8" s="303"/>
      <c r="I8" s="84"/>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18" customHeight="1">
      <c r="A9" s="39" t="s">
        <v>49</v>
      </c>
      <c r="B9" s="304"/>
      <c r="C9" s="305"/>
      <c r="D9" s="223"/>
      <c r="E9" s="224"/>
      <c r="F9" s="85" t="s">
        <v>81</v>
      </c>
      <c r="G9" s="85"/>
      <c r="H9" s="86"/>
      <c r="I9" s="40">
        <f>Taux!A37</f>
        <v>1785</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18" customHeight="1" thickBot="1">
      <c r="A10" s="91" t="s">
        <v>55</v>
      </c>
      <c r="B10" s="306"/>
      <c r="C10" s="307"/>
      <c r="D10" s="225" t="s">
        <v>129</v>
      </c>
      <c r="E10" s="226"/>
      <c r="F10" s="308" t="s">
        <v>77</v>
      </c>
      <c r="G10" s="309"/>
      <c r="H10" s="309"/>
      <c r="I10" s="93"/>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4" customFormat="1" ht="18" customHeight="1" thickBot="1">
      <c r="A11" s="87" t="s">
        <v>48</v>
      </c>
      <c r="B11" s="312"/>
      <c r="C11" s="313"/>
      <c r="D11" s="227">
        <v>350</v>
      </c>
      <c r="E11" s="228"/>
      <c r="F11" s="229" t="s">
        <v>78</v>
      </c>
      <c r="G11" s="229"/>
      <c r="H11" s="230"/>
      <c r="I11" s="92" t="str">
        <f>IF(I10="","-",I9*I10/12)</f>
        <v>-</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4" customFormat="1" ht="9.75" customHeight="1" thickBot="1">
      <c r="A12" s="15"/>
      <c r="B12" s="16"/>
      <c r="C12" s="160"/>
      <c r="D12" s="160"/>
      <c r="E12" s="160"/>
      <c r="F12" s="160"/>
      <c r="G12" s="160"/>
      <c r="H12" s="160"/>
      <c r="I12" s="13"/>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4" customFormat="1" ht="34.5" customHeight="1">
      <c r="A13" s="25" t="s">
        <v>20</v>
      </c>
      <c r="B13" s="26" t="s">
        <v>56</v>
      </c>
      <c r="C13" s="26" t="s">
        <v>57</v>
      </c>
      <c r="D13" s="261" t="s">
        <v>58</v>
      </c>
      <c r="E13" s="262"/>
      <c r="F13" s="273" t="s">
        <v>34</v>
      </c>
      <c r="G13" s="274"/>
      <c r="H13" s="27" t="s">
        <v>33</v>
      </c>
      <c r="I13" s="28" t="s">
        <v>0</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4" customFormat="1" ht="18" customHeight="1">
      <c r="A14" s="88" t="s">
        <v>9</v>
      </c>
      <c r="B14" s="94">
        <f>I8</f>
        <v>0</v>
      </c>
      <c r="C14" s="89"/>
      <c r="D14" s="310">
        <f>IF((B14+(C14*0.25)&lt;F16),(B14+(C14*0.25)),F16)</f>
        <v>0</v>
      </c>
      <c r="E14" s="311"/>
      <c r="F14" s="271">
        <f>D14*(10/12)*Taux!C5</f>
        <v>0</v>
      </c>
      <c r="G14" s="272"/>
      <c r="H14" s="116">
        <f>D14*(2/12)*Taux!C6</f>
        <v>0</v>
      </c>
      <c r="I14" s="117">
        <f>F14+H14</f>
        <v>0</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4" customFormat="1" ht="18" customHeight="1" thickBot="1">
      <c r="A15" s="29" t="s">
        <v>71</v>
      </c>
      <c r="B15" s="297"/>
      <c r="C15" s="298"/>
      <c r="D15" s="298"/>
      <c r="E15" s="298"/>
      <c r="F15" s="298"/>
      <c r="G15" s="298"/>
      <c r="H15" s="298"/>
      <c r="I15" s="299"/>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4" customFormat="1" ht="18" customHeight="1" thickBot="1">
      <c r="A16" s="275" t="s">
        <v>135</v>
      </c>
      <c r="B16" s="276"/>
      <c r="C16" s="276"/>
      <c r="D16" s="276"/>
      <c r="E16" s="277"/>
      <c r="F16" s="278">
        <f>IF(D11="","",IF(D11&lt;=Taux!B10,Taux!C10,(IF(AND(D11&gt;Taux!B10,D11&lt;=Taux!B11),Taux!C11,(IF(AND(D11&gt;Taux!B11,D11&lt;=Taux!B12),Taux!C12,(IF(AND(D11&gt;Taux!B12,D11&lt;=Taux!B13),Taux!C13,Taux!C14))))))))</f>
        <v>3</v>
      </c>
      <c r="G16" s="279"/>
      <c r="H16" s="152"/>
      <c r="I16" s="15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4" customFormat="1" ht="9.75" customHeight="1" thickBot="1">
      <c r="A17" s="11"/>
      <c r="B17" s="11"/>
      <c r="C17" s="11"/>
      <c r="D17" s="11"/>
      <c r="E17" s="11"/>
      <c r="F17" s="11"/>
      <c r="G17" s="11"/>
      <c r="H17" s="11"/>
      <c r="I17" s="1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4" customFormat="1" ht="34.5" customHeight="1">
      <c r="A18" s="62" t="s">
        <v>72</v>
      </c>
      <c r="B18" s="33" t="s">
        <v>99</v>
      </c>
      <c r="C18" s="33" t="s">
        <v>100</v>
      </c>
      <c r="D18" s="261" t="s">
        <v>47</v>
      </c>
      <c r="E18" s="262"/>
      <c r="F18" s="273" t="s">
        <v>31</v>
      </c>
      <c r="G18" s="274"/>
      <c r="H18" s="27" t="s">
        <v>32</v>
      </c>
      <c r="I18" s="28" t="s">
        <v>112</v>
      </c>
      <c r="J18" s="10"/>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4" customFormat="1" ht="18" customHeight="1">
      <c r="A19" s="32" t="s">
        <v>22</v>
      </c>
      <c r="B19" s="42"/>
      <c r="C19" s="43"/>
      <c r="D19" s="231">
        <f>IF($B$26="OUI","-",C19-B19)</f>
        <v>0</v>
      </c>
      <c r="E19" s="232"/>
      <c r="F19" s="233">
        <f>IF(D19="-","-",D19*Taux!$C$18*10/12)</f>
        <v>0</v>
      </c>
      <c r="G19" s="234"/>
      <c r="H19" s="107">
        <f>IF(D19="-","-",D19*Taux!$C$19*2/12)</f>
        <v>0</v>
      </c>
      <c r="I19" s="108">
        <f>IF(D19="-","-",F19+H19)</f>
        <v>0</v>
      </c>
      <c r="J19" s="10"/>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4" customFormat="1" ht="18" customHeight="1">
      <c r="A20" s="32" t="s">
        <v>23</v>
      </c>
      <c r="B20" s="42"/>
      <c r="C20" s="43"/>
      <c r="D20" s="231">
        <f>IF($B$26="OUI","-",C20-B20)</f>
        <v>0</v>
      </c>
      <c r="E20" s="232"/>
      <c r="F20" s="233">
        <f>IF(D20="-","-",D20*Taux!$C$18*10/12)</f>
        <v>0</v>
      </c>
      <c r="G20" s="234"/>
      <c r="H20" s="107">
        <f>IF(D20="-","-",D20*Taux!$C$19*2/12)</f>
        <v>0</v>
      </c>
      <c r="I20" s="108">
        <f>IF(D20="-","-",F20+H20)</f>
        <v>0</v>
      </c>
      <c r="J20" s="10"/>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4" customFormat="1" ht="18" customHeight="1">
      <c r="A21" s="32" t="s">
        <v>24</v>
      </c>
      <c r="B21" s="42"/>
      <c r="C21" s="43"/>
      <c r="D21" s="231">
        <f>IF($B$26="OUI","-",C21-B21)</f>
        <v>0</v>
      </c>
      <c r="E21" s="232"/>
      <c r="F21" s="233">
        <f>IF(D21="-","-",D21*Taux!$C$18*10/12)</f>
        <v>0</v>
      </c>
      <c r="G21" s="234"/>
      <c r="H21" s="107">
        <f>IF(D21="-","-",D21*Taux!$C$19*2/12)</f>
        <v>0</v>
      </c>
      <c r="I21" s="108">
        <f>IF(D21="-","-",F21+H21)</f>
        <v>0</v>
      </c>
      <c r="J21" s="10"/>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4" customFormat="1" ht="18" customHeight="1" thickBot="1">
      <c r="A22" s="265" t="s">
        <v>29</v>
      </c>
      <c r="B22" s="266"/>
      <c r="C22" s="266"/>
      <c r="D22" s="267">
        <f>SUM(D19:E21)</f>
        <v>0</v>
      </c>
      <c r="E22" s="268"/>
      <c r="F22" s="269">
        <f>SUM(F19:G21)</f>
        <v>0</v>
      </c>
      <c r="G22" s="270"/>
      <c r="H22" s="109">
        <f>SUM(H19:H21)</f>
        <v>0</v>
      </c>
      <c r="I22" s="110">
        <f>SUM(I19:I21)</f>
        <v>0</v>
      </c>
      <c r="J22" s="10"/>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4" customFormat="1" ht="9.75" customHeight="1" thickBot="1">
      <c r="A23" s="15"/>
      <c r="B23" s="15"/>
      <c r="C23" s="15"/>
      <c r="D23" s="131"/>
      <c r="E23" s="131"/>
      <c r="F23" s="132"/>
      <c r="G23" s="132"/>
      <c r="H23" s="133"/>
      <c r="I23" s="132"/>
      <c r="J23" s="10"/>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4" customFormat="1" ht="16.5" customHeight="1">
      <c r="A24" s="280" t="s">
        <v>113</v>
      </c>
      <c r="B24" s="288" t="s">
        <v>110</v>
      </c>
      <c r="C24" s="285" t="s">
        <v>116</v>
      </c>
      <c r="D24" s="286"/>
      <c r="E24" s="287"/>
      <c r="F24" s="290" t="s">
        <v>31</v>
      </c>
      <c r="G24" s="291"/>
      <c r="H24" s="235" t="s">
        <v>32</v>
      </c>
      <c r="I24" s="263" t="s">
        <v>111</v>
      </c>
      <c r="J24" s="10"/>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4" customFormat="1" ht="16.5" customHeight="1">
      <c r="A25" s="281"/>
      <c r="B25" s="289"/>
      <c r="C25" s="134" t="s">
        <v>118</v>
      </c>
      <c r="D25" s="136" t="s">
        <v>117</v>
      </c>
      <c r="E25" s="135" t="s">
        <v>119</v>
      </c>
      <c r="F25" s="292"/>
      <c r="G25" s="293"/>
      <c r="H25" s="236"/>
      <c r="I25" s="264"/>
      <c r="J25" s="10"/>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4" customFormat="1" ht="19.5" customHeight="1" thickBot="1">
      <c r="A26" s="282"/>
      <c r="B26" s="137" t="s">
        <v>114</v>
      </c>
      <c r="C26" s="140" t="str">
        <f>IF(B26="OUI",D26+E26,"-")</f>
        <v>-</v>
      </c>
      <c r="D26" s="139" t="str">
        <f>IF(B26="OUI",Taux!C25,"-")</f>
        <v>-</v>
      </c>
      <c r="E26" s="138" t="str">
        <f>IF(B26="OUI",IF(B33&lt;=2,Taux!C22,IF(B33&gt;4,Taux!C24,Taux!C23)),"-")</f>
        <v>-</v>
      </c>
      <c r="F26" s="283" t="str">
        <f>IF(B26="OUI",C26*Taux!$C$18*10/12,"-")</f>
        <v>-</v>
      </c>
      <c r="G26" s="284"/>
      <c r="H26" s="109" t="str">
        <f>IF(B26="OUI",C26*Taux!$C$19*2/12,"-")</f>
        <v>-</v>
      </c>
      <c r="I26" s="110">
        <f>IF(B26="OUI",F26+H26,0)</f>
        <v>0</v>
      </c>
      <c r="J26" s="10"/>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4" customFormat="1" ht="9.75" customHeight="1" thickBot="1">
      <c r="A27" s="12"/>
      <c r="B27" s="12"/>
      <c r="C27" s="13"/>
      <c r="D27" s="13"/>
      <c r="E27" s="17"/>
      <c r="F27" s="17"/>
      <c r="G27" s="18"/>
      <c r="H27" s="17"/>
      <c r="I27" s="19"/>
      <c r="J27" s="10"/>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4" customFormat="1" ht="34.5" customHeight="1">
      <c r="A28" s="244" t="s">
        <v>25</v>
      </c>
      <c r="B28" s="245"/>
      <c r="C28" s="31" t="s">
        <v>7</v>
      </c>
      <c r="D28" s="246" t="s">
        <v>8</v>
      </c>
      <c r="E28" s="247"/>
      <c r="F28" s="248" t="s">
        <v>35</v>
      </c>
      <c r="G28" s="249"/>
      <c r="H28" s="27" t="s">
        <v>36</v>
      </c>
      <c r="I28" s="28" t="s">
        <v>11</v>
      </c>
      <c r="J28" s="10"/>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4" customFormat="1" ht="18" customHeight="1" thickBot="1">
      <c r="A29" s="253" t="s">
        <v>6</v>
      </c>
      <c r="B29" s="254"/>
      <c r="C29" s="111">
        <f>Taux!C20</f>
        <v>8</v>
      </c>
      <c r="D29" s="255">
        <f>Taux!C21</f>
        <v>8.4</v>
      </c>
      <c r="E29" s="256"/>
      <c r="F29" s="255">
        <f>C29*10</f>
        <v>80</v>
      </c>
      <c r="G29" s="256"/>
      <c r="H29" s="111">
        <f>D29*2</f>
        <v>16.8</v>
      </c>
      <c r="I29" s="110">
        <f>F29+H29</f>
        <v>96.8</v>
      </c>
      <c r="J29" s="10"/>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4" customFormat="1" ht="9.75" customHeight="1" thickBot="1">
      <c r="A30" s="12"/>
      <c r="B30" s="12"/>
      <c r="C30" s="13"/>
      <c r="D30" s="13"/>
      <c r="E30" s="17"/>
      <c r="F30" s="17"/>
      <c r="G30" s="18"/>
      <c r="H30" s="17"/>
      <c r="I30" s="19"/>
      <c r="J30" s="10"/>
      <c r="K30" s="6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10" s="1" customFormat="1" ht="16.5" customHeight="1">
      <c r="A31" s="257" t="s">
        <v>21</v>
      </c>
      <c r="B31" s="259" t="s">
        <v>37</v>
      </c>
      <c r="C31" s="259" t="s">
        <v>26</v>
      </c>
      <c r="D31" s="261" t="s">
        <v>39</v>
      </c>
      <c r="E31" s="262"/>
      <c r="F31" s="261" t="s">
        <v>40</v>
      </c>
      <c r="G31" s="262"/>
      <c r="H31" s="250" t="s">
        <v>41</v>
      </c>
      <c r="I31" s="251" t="s">
        <v>10</v>
      </c>
      <c r="J31" s="10"/>
    </row>
    <row r="32" spans="1:10" s="1" customFormat="1" ht="16.5" customHeight="1">
      <c r="A32" s="258"/>
      <c r="B32" s="260"/>
      <c r="C32" s="260"/>
      <c r="D32" s="37" t="s">
        <v>42</v>
      </c>
      <c r="E32" s="37" t="s">
        <v>43</v>
      </c>
      <c r="F32" s="37" t="s">
        <v>42</v>
      </c>
      <c r="G32" s="37" t="s">
        <v>84</v>
      </c>
      <c r="H32" s="210"/>
      <c r="I32" s="252"/>
      <c r="J32" s="10"/>
    </row>
    <row r="33" spans="1:10" s="1" customFormat="1" ht="18" customHeight="1" thickBot="1">
      <c r="A33" s="34" t="s">
        <v>9</v>
      </c>
      <c r="B33" s="41"/>
      <c r="C33" s="30">
        <f>IF(B33&lt;=2,Taux!C30,IF(B33&gt;4,Taux!C32,Taux!C31))</f>
        <v>70</v>
      </c>
      <c r="D33" s="41"/>
      <c r="E33" s="30">
        <f>D33*Taux!C34</f>
        <v>0</v>
      </c>
      <c r="F33" s="41"/>
      <c r="G33" s="30">
        <f>F33*Taux!C33</f>
        <v>0</v>
      </c>
      <c r="H33" s="161">
        <f>C33+E33+G33</f>
        <v>70</v>
      </c>
      <c r="I33" s="112">
        <f>(((H33*Taux!C28)*10/12)+((H33*Taux!C29)*2/12))</f>
        <v>245.11666666666667</v>
      </c>
      <c r="J33" s="10"/>
    </row>
    <row r="34" spans="1:9" s="1" customFormat="1" ht="9.75" customHeight="1" thickBot="1">
      <c r="A34" s="20"/>
      <c r="B34" s="20"/>
      <c r="C34" s="20"/>
      <c r="D34" s="20"/>
      <c r="E34" s="20"/>
      <c r="F34" s="20"/>
      <c r="G34" s="21"/>
      <c r="H34" s="22"/>
      <c r="I34" s="22"/>
    </row>
    <row r="35" spans="1:9" s="1" customFormat="1" ht="18" customHeight="1" thickBot="1">
      <c r="A35" s="103" t="s">
        <v>59</v>
      </c>
      <c r="B35" s="104"/>
      <c r="C35" s="20"/>
      <c r="D35" s="237" t="s">
        <v>80</v>
      </c>
      <c r="E35" s="238"/>
      <c r="F35" s="238"/>
      <c r="G35" s="238"/>
      <c r="H35" s="238"/>
      <c r="I35" s="113">
        <f>I14+I22+I26+I29+I33</f>
        <v>341.9166666666667</v>
      </c>
    </row>
    <row r="36" spans="1:9" s="1" customFormat="1" ht="18" customHeight="1" thickBot="1">
      <c r="A36" s="103" t="s">
        <v>123</v>
      </c>
      <c r="B36" s="104"/>
      <c r="C36" s="20"/>
      <c r="D36" s="239" t="s">
        <v>121</v>
      </c>
      <c r="E36" s="240"/>
      <c r="F36" s="240"/>
      <c r="G36" s="240"/>
      <c r="H36" s="240"/>
      <c r="I36" s="114" t="str">
        <f>IF(I10="","-",(((I14+I29+I33+(IF(B26="OUI",I26,0)))*I10/12)+I22))</f>
        <v>-</v>
      </c>
    </row>
    <row r="37" spans="1:9" s="1" customFormat="1" ht="9.75" customHeight="1" thickBot="1">
      <c r="A37" s="20"/>
      <c r="B37" s="20"/>
      <c r="C37" s="20"/>
      <c r="D37" s="20"/>
      <c r="E37" s="20"/>
      <c r="F37" s="20"/>
      <c r="G37" s="21"/>
      <c r="H37" s="22"/>
      <c r="I37" s="22"/>
    </row>
    <row r="38" spans="1:9" s="1" customFormat="1" ht="19.5" customHeight="1" thickBot="1">
      <c r="A38" s="20"/>
      <c r="B38" s="241" t="s">
        <v>45</v>
      </c>
      <c r="C38" s="242"/>
      <c r="D38" s="242"/>
      <c r="E38" s="242"/>
      <c r="F38" s="242"/>
      <c r="G38" s="242"/>
      <c r="H38" s="243"/>
      <c r="I38" s="115">
        <f>IF(I10="",IF(I35&lt;I9,0,I35-I9),IF(I36&lt;I11,0,I36-I11))</f>
        <v>0</v>
      </c>
    </row>
    <row r="39" spans="1:9" s="1" customFormat="1" ht="9.75" customHeight="1" thickBot="1">
      <c r="A39" s="20"/>
      <c r="B39" s="20"/>
      <c r="C39" s="20"/>
      <c r="D39" s="20"/>
      <c r="E39" s="23"/>
      <c r="F39" s="23"/>
      <c r="G39" s="23"/>
      <c r="H39" s="23"/>
      <c r="I39" s="24"/>
    </row>
    <row r="40" spans="1:9" s="1" customFormat="1" ht="19.5" customHeight="1" thickBot="1">
      <c r="A40" s="20"/>
      <c r="B40" s="211" t="s">
        <v>136</v>
      </c>
      <c r="C40" s="212"/>
      <c r="D40" s="212"/>
      <c r="E40" s="212"/>
      <c r="F40" s="212"/>
      <c r="G40" s="212"/>
      <c r="H40" s="213"/>
      <c r="I40" s="154">
        <f>IF(I10="",-I14,-I14*I10/12)</f>
        <v>0</v>
      </c>
    </row>
    <row r="41" spans="1:9" s="1" customFormat="1" ht="39.75" customHeight="1" thickBot="1">
      <c r="A41" s="20"/>
      <c r="B41" s="217" t="s">
        <v>138</v>
      </c>
      <c r="C41" s="218"/>
      <c r="D41" s="219" t="s">
        <v>147</v>
      </c>
      <c r="E41" s="219"/>
      <c r="F41" s="219"/>
      <c r="G41" s="219"/>
      <c r="H41" s="219"/>
      <c r="I41" s="220"/>
    </row>
    <row r="42" spans="1:9" s="1" customFormat="1" ht="9.75" customHeight="1" thickBot="1">
      <c r="A42" s="20"/>
      <c r="B42" s="20"/>
      <c r="C42" s="20"/>
      <c r="D42" s="20"/>
      <c r="E42" s="23"/>
      <c r="F42" s="23"/>
      <c r="G42" s="23"/>
      <c r="H42" s="23"/>
      <c r="I42" s="24"/>
    </row>
    <row r="43" spans="1:9" s="1" customFormat="1" ht="19.5" customHeight="1" thickBot="1">
      <c r="A43" s="20"/>
      <c r="B43" s="49"/>
      <c r="C43" s="49"/>
      <c r="D43" s="49"/>
      <c r="E43" s="49"/>
      <c r="F43" s="214" t="s">
        <v>137</v>
      </c>
      <c r="G43" s="215"/>
      <c r="H43" s="216"/>
      <c r="I43" s="155">
        <f>IF(-I40&gt;I38,0,I38+I40)</f>
        <v>0</v>
      </c>
    </row>
    <row r="44" spans="1:9" s="1" customFormat="1" ht="9.75" customHeight="1">
      <c r="A44" s="20"/>
      <c r="B44" s="20"/>
      <c r="C44" s="20"/>
      <c r="D44" s="20"/>
      <c r="E44" s="23"/>
      <c r="F44" s="23"/>
      <c r="G44" s="23"/>
      <c r="H44" s="23"/>
      <c r="I44" s="24"/>
    </row>
    <row r="45" spans="1:9" s="1" customFormat="1" ht="18" customHeight="1">
      <c r="A45" s="20" t="s">
        <v>142</v>
      </c>
      <c r="B45" s="20"/>
      <c r="C45" s="35" t="str">
        <f>IF(I43=0,"-",[1]!ConvNumberLetter(I43,1,0))</f>
        <v>-</v>
      </c>
      <c r="D45" s="35"/>
      <c r="E45" s="23"/>
      <c r="F45" s="23"/>
      <c r="G45" s="23"/>
      <c r="H45" s="23"/>
      <c r="I45" s="24"/>
    </row>
    <row r="46" spans="1:9" s="1" customFormat="1" ht="4.5" customHeight="1">
      <c r="A46" s="35"/>
      <c r="B46" s="35"/>
      <c r="C46" s="35"/>
      <c r="D46" s="35"/>
      <c r="E46" s="35"/>
      <c r="F46" s="35"/>
      <c r="G46" s="35"/>
      <c r="H46" s="35"/>
      <c r="I46" s="35"/>
    </row>
    <row r="47" spans="1:9" s="1" customFormat="1" ht="19.5" customHeight="1">
      <c r="A47" s="11"/>
      <c r="B47" s="11"/>
      <c r="C47" s="11"/>
      <c r="D47" s="11"/>
      <c r="E47" s="11"/>
      <c r="F47" s="11"/>
      <c r="G47" s="11" t="s">
        <v>69</v>
      </c>
      <c r="H47" s="22"/>
      <c r="I47" s="22"/>
    </row>
    <row r="48" spans="1:9" s="1" customFormat="1" ht="4.5" customHeight="1">
      <c r="A48" s="11"/>
      <c r="B48" s="11"/>
      <c r="C48" s="11"/>
      <c r="D48" s="11"/>
      <c r="E48" s="11"/>
      <c r="F48" s="11"/>
      <c r="G48" s="11"/>
      <c r="H48" s="22"/>
      <c r="I48" s="22"/>
    </row>
    <row r="49" spans="1:9" s="1" customFormat="1" ht="19.5" customHeight="1">
      <c r="A49" s="11"/>
      <c r="B49" s="11"/>
      <c r="C49" s="11"/>
      <c r="D49" s="11"/>
      <c r="E49" s="11"/>
      <c r="F49" s="11"/>
      <c r="G49" s="11" t="s">
        <v>46</v>
      </c>
      <c r="H49" s="22"/>
      <c r="I49" s="22"/>
    </row>
    <row r="50" spans="1:9" s="1" customFormat="1" ht="19.5" customHeight="1">
      <c r="A50" s="20"/>
      <c r="B50" s="20"/>
      <c r="C50" s="20"/>
      <c r="D50" s="20"/>
      <c r="E50" s="20"/>
      <c r="F50" s="20"/>
      <c r="G50" s="11"/>
      <c r="H50" s="22"/>
      <c r="I50" s="22"/>
    </row>
    <row r="51" ht="19.5" customHeight="1">
      <c r="G51" s="11" t="s">
        <v>148</v>
      </c>
    </row>
    <row r="52" ht="9.75" customHeight="1"/>
    <row r="53" ht="12.75" customHeight="1">
      <c r="A53" s="63" t="s">
        <v>79</v>
      </c>
    </row>
    <row r="54" ht="12.75" customHeight="1">
      <c r="A54" s="63" t="s">
        <v>73</v>
      </c>
    </row>
    <row r="55" ht="12.75" customHeight="1">
      <c r="A55" s="63" t="s">
        <v>74</v>
      </c>
    </row>
    <row r="56" ht="12.75" customHeight="1">
      <c r="A56" s="63" t="s">
        <v>130</v>
      </c>
    </row>
    <row r="57" ht="12.75" customHeight="1">
      <c r="A57" s="63" t="s">
        <v>75</v>
      </c>
    </row>
    <row r="58" ht="12.75" customHeight="1">
      <c r="A58" s="63" t="s">
        <v>76</v>
      </c>
    </row>
    <row r="59" ht="12.75" customHeight="1">
      <c r="A59" s="63" t="s">
        <v>122</v>
      </c>
    </row>
  </sheetData>
  <sheetProtection/>
  <mergeCells count="61">
    <mergeCell ref="A6:I6"/>
    <mergeCell ref="A1:I1"/>
    <mergeCell ref="A2:I2"/>
    <mergeCell ref="A3:I3"/>
    <mergeCell ref="B4:H4"/>
    <mergeCell ref="A5:I5"/>
    <mergeCell ref="D14:E14"/>
    <mergeCell ref="F14:G14"/>
    <mergeCell ref="B8:C8"/>
    <mergeCell ref="D8:E9"/>
    <mergeCell ref="F8:H8"/>
    <mergeCell ref="B9:C9"/>
    <mergeCell ref="B10:C10"/>
    <mergeCell ref="D10:E10"/>
    <mergeCell ref="F10:H10"/>
    <mergeCell ref="B11:C11"/>
    <mergeCell ref="D11:E11"/>
    <mergeCell ref="F11:H11"/>
    <mergeCell ref="D13:E13"/>
    <mergeCell ref="F13:G13"/>
    <mergeCell ref="A22:C22"/>
    <mergeCell ref="D22:E22"/>
    <mergeCell ref="F22:G22"/>
    <mergeCell ref="B15:I15"/>
    <mergeCell ref="A16:E16"/>
    <mergeCell ref="F16:G16"/>
    <mergeCell ref="D18:E18"/>
    <mergeCell ref="F18:G18"/>
    <mergeCell ref="D19:E19"/>
    <mergeCell ref="F19:G19"/>
    <mergeCell ref="I24:I25"/>
    <mergeCell ref="F26:G26"/>
    <mergeCell ref="D20:E20"/>
    <mergeCell ref="F20:G20"/>
    <mergeCell ref="D21:E21"/>
    <mergeCell ref="F21:G21"/>
    <mergeCell ref="A24:A26"/>
    <mergeCell ref="B24:B25"/>
    <mergeCell ref="C24:E24"/>
    <mergeCell ref="F24:G25"/>
    <mergeCell ref="H24:H25"/>
    <mergeCell ref="A28:B28"/>
    <mergeCell ref="D28:E28"/>
    <mergeCell ref="F28:G28"/>
    <mergeCell ref="A29:B29"/>
    <mergeCell ref="D29:E29"/>
    <mergeCell ref="F29:G29"/>
    <mergeCell ref="A31:A32"/>
    <mergeCell ref="B31:B32"/>
    <mergeCell ref="C31:C32"/>
    <mergeCell ref="D31:E31"/>
    <mergeCell ref="F31:G31"/>
    <mergeCell ref="F43:H43"/>
    <mergeCell ref="I31:I32"/>
    <mergeCell ref="D35:H35"/>
    <mergeCell ref="D36:H36"/>
    <mergeCell ref="B38:H38"/>
    <mergeCell ref="B40:H40"/>
    <mergeCell ref="B41:C41"/>
    <mergeCell ref="D41:I41"/>
    <mergeCell ref="H31:H32"/>
  </mergeCells>
  <printOptions horizontalCentered="1"/>
  <pageMargins left="0.1968503937007874" right="0.1968503937007874" top="0.11811023622047245" bottom="0.11811023622047245" header="0" footer="0"/>
  <pageSetup fitToHeight="1" fitToWidth="1" horizontalDpi="600" verticalDpi="600" orientation="portrait" paperSize="9" scale="81"/>
</worksheet>
</file>

<file path=xl/worksheets/sheet26.xml><?xml version="1.0" encoding="utf-8"?>
<worksheet xmlns="http://schemas.openxmlformats.org/spreadsheetml/2006/main" xmlns:r="http://schemas.openxmlformats.org/officeDocument/2006/relationships">
  <sheetPr>
    <pageSetUpPr fitToPage="1"/>
  </sheetPr>
  <dimension ref="A1:IV59"/>
  <sheetViews>
    <sheetView zoomScalePageLayoutView="0" workbookViewId="0" topLeftCell="A1">
      <selection activeCell="A9" sqref="A9"/>
    </sheetView>
  </sheetViews>
  <sheetFormatPr defaultColWidth="11.00390625" defaultRowHeight="14.25"/>
  <cols>
    <col min="1" max="1" width="18.625" style="11" customWidth="1"/>
    <col min="2" max="3" width="12.625" style="11" customWidth="1"/>
    <col min="4" max="7" width="6.625" style="11" customWidth="1"/>
    <col min="8" max="8" width="12.625" style="11" customWidth="1"/>
    <col min="9" max="9" width="13.625" style="11" customWidth="1"/>
    <col min="10" max="10" width="11.625" style="1" customWidth="1"/>
    <col min="11" max="16384" width="10.625" style="1" customWidth="1"/>
  </cols>
  <sheetData>
    <row r="1" spans="1:9" ht="18">
      <c r="A1" s="196" t="s">
        <v>27</v>
      </c>
      <c r="B1" s="196"/>
      <c r="C1" s="196"/>
      <c r="D1" s="196"/>
      <c r="E1" s="196"/>
      <c r="F1" s="196"/>
      <c r="G1" s="196"/>
      <c r="H1" s="196"/>
      <c r="I1" s="196"/>
    </row>
    <row r="2" spans="1:9" ht="18">
      <c r="A2" s="196">
        <v>2017</v>
      </c>
      <c r="B2" s="196"/>
      <c r="C2" s="196"/>
      <c r="D2" s="196"/>
      <c r="E2" s="196"/>
      <c r="F2" s="196"/>
      <c r="G2" s="196"/>
      <c r="H2" s="196"/>
      <c r="I2" s="196"/>
    </row>
    <row r="3" spans="1:256" s="4" customFormat="1" ht="24.75" customHeight="1">
      <c r="A3" s="197" t="s">
        <v>44</v>
      </c>
      <c r="B3" s="198"/>
      <c r="C3" s="198"/>
      <c r="D3" s="198"/>
      <c r="E3" s="198"/>
      <c r="F3" s="198"/>
      <c r="G3" s="198"/>
      <c r="H3" s="198"/>
      <c r="I3" s="19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9.75" customHeight="1">
      <c r="A4" s="12"/>
      <c r="B4" s="199"/>
      <c r="C4" s="199"/>
      <c r="D4" s="199"/>
      <c r="E4" s="199"/>
      <c r="F4" s="199"/>
      <c r="G4" s="199"/>
      <c r="H4" s="199"/>
      <c r="I4" s="13"/>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3.5">
      <c r="A5" s="200" t="s">
        <v>28</v>
      </c>
      <c r="B5" s="201"/>
      <c r="C5" s="201"/>
      <c r="D5" s="201"/>
      <c r="E5" s="201"/>
      <c r="F5" s="201"/>
      <c r="G5" s="201"/>
      <c r="H5" s="201"/>
      <c r="I5" s="202"/>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49.5" customHeight="1">
      <c r="A6" s="294" t="s">
        <v>120</v>
      </c>
      <c r="B6" s="295"/>
      <c r="C6" s="295"/>
      <c r="D6" s="295"/>
      <c r="E6" s="295"/>
      <c r="F6" s="295"/>
      <c r="G6" s="295"/>
      <c r="H6" s="295"/>
      <c r="I6" s="296"/>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9.75" customHeight="1" thickBot="1">
      <c r="A7" s="12"/>
      <c r="B7" s="160"/>
      <c r="C7" s="160"/>
      <c r="D7" s="160"/>
      <c r="E7" s="160"/>
      <c r="F7" s="160"/>
      <c r="G7" s="160"/>
      <c r="H7" s="160"/>
      <c r="I7" s="13"/>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18" customHeight="1">
      <c r="A8" s="38" t="s">
        <v>19</v>
      </c>
      <c r="B8" s="300" t="s">
        <v>183</v>
      </c>
      <c r="C8" s="301"/>
      <c r="D8" s="221" t="s">
        <v>128</v>
      </c>
      <c r="E8" s="222"/>
      <c r="F8" s="302" t="s">
        <v>64</v>
      </c>
      <c r="G8" s="302"/>
      <c r="H8" s="303"/>
      <c r="I8" s="84"/>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18" customHeight="1">
      <c r="A9" s="39" t="s">
        <v>49</v>
      </c>
      <c r="B9" s="304"/>
      <c r="C9" s="305"/>
      <c r="D9" s="223"/>
      <c r="E9" s="224"/>
      <c r="F9" s="85" t="s">
        <v>81</v>
      </c>
      <c r="G9" s="85"/>
      <c r="H9" s="86"/>
      <c r="I9" s="40">
        <f>Taux!A37</f>
        <v>1785</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18" customHeight="1" thickBot="1">
      <c r="A10" s="91" t="s">
        <v>55</v>
      </c>
      <c r="B10" s="306"/>
      <c r="C10" s="307"/>
      <c r="D10" s="225" t="s">
        <v>129</v>
      </c>
      <c r="E10" s="226"/>
      <c r="F10" s="308" t="s">
        <v>77</v>
      </c>
      <c r="G10" s="309"/>
      <c r="H10" s="309"/>
      <c r="I10" s="93"/>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4" customFormat="1" ht="18" customHeight="1" thickBot="1">
      <c r="A11" s="87" t="s">
        <v>48</v>
      </c>
      <c r="B11" s="312"/>
      <c r="C11" s="313"/>
      <c r="D11" s="227">
        <v>350</v>
      </c>
      <c r="E11" s="228"/>
      <c r="F11" s="229" t="s">
        <v>78</v>
      </c>
      <c r="G11" s="229"/>
      <c r="H11" s="230"/>
      <c r="I11" s="92" t="str">
        <f>IF(I10="","-",I9*I10/12)</f>
        <v>-</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4" customFormat="1" ht="9.75" customHeight="1" thickBot="1">
      <c r="A12" s="15"/>
      <c r="B12" s="16"/>
      <c r="C12" s="160"/>
      <c r="D12" s="160"/>
      <c r="E12" s="160"/>
      <c r="F12" s="160"/>
      <c r="G12" s="160"/>
      <c r="H12" s="160"/>
      <c r="I12" s="13"/>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4" customFormat="1" ht="34.5" customHeight="1">
      <c r="A13" s="25" t="s">
        <v>20</v>
      </c>
      <c r="B13" s="26" t="s">
        <v>56</v>
      </c>
      <c r="C13" s="26" t="s">
        <v>57</v>
      </c>
      <c r="D13" s="261" t="s">
        <v>58</v>
      </c>
      <c r="E13" s="262"/>
      <c r="F13" s="273" t="s">
        <v>34</v>
      </c>
      <c r="G13" s="274"/>
      <c r="H13" s="27" t="s">
        <v>33</v>
      </c>
      <c r="I13" s="28" t="s">
        <v>0</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4" customFormat="1" ht="18" customHeight="1">
      <c r="A14" s="88" t="s">
        <v>9</v>
      </c>
      <c r="B14" s="94">
        <f>I8</f>
        <v>0</v>
      </c>
      <c r="C14" s="89"/>
      <c r="D14" s="310">
        <f>IF((B14+(C14*0.25)&lt;F16),(B14+(C14*0.25)),F16)</f>
        <v>0</v>
      </c>
      <c r="E14" s="311"/>
      <c r="F14" s="271">
        <f>D14*(10/12)*Taux!C5</f>
        <v>0</v>
      </c>
      <c r="G14" s="272"/>
      <c r="H14" s="116">
        <f>D14*(2/12)*Taux!C6</f>
        <v>0</v>
      </c>
      <c r="I14" s="117">
        <f>F14+H14</f>
        <v>0</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4" customFormat="1" ht="18" customHeight="1" thickBot="1">
      <c r="A15" s="29" t="s">
        <v>71</v>
      </c>
      <c r="B15" s="297"/>
      <c r="C15" s="298"/>
      <c r="D15" s="298"/>
      <c r="E15" s="298"/>
      <c r="F15" s="298"/>
      <c r="G15" s="298"/>
      <c r="H15" s="298"/>
      <c r="I15" s="299"/>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4" customFormat="1" ht="18" customHeight="1" thickBot="1">
      <c r="A16" s="275" t="s">
        <v>135</v>
      </c>
      <c r="B16" s="276"/>
      <c r="C16" s="276"/>
      <c r="D16" s="276"/>
      <c r="E16" s="277"/>
      <c r="F16" s="278">
        <f>IF(D11="","",IF(D11&lt;=Taux!B10,Taux!C10,(IF(AND(D11&gt;Taux!B10,D11&lt;=Taux!B11),Taux!C11,(IF(AND(D11&gt;Taux!B11,D11&lt;=Taux!B12),Taux!C12,(IF(AND(D11&gt;Taux!B12,D11&lt;=Taux!B13),Taux!C13,Taux!C14))))))))</f>
        <v>3</v>
      </c>
      <c r="G16" s="279"/>
      <c r="H16" s="152"/>
      <c r="I16" s="15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4" customFormat="1" ht="9.75" customHeight="1" thickBot="1">
      <c r="A17" s="11"/>
      <c r="B17" s="11"/>
      <c r="C17" s="11"/>
      <c r="D17" s="11"/>
      <c r="E17" s="11"/>
      <c r="F17" s="11"/>
      <c r="G17" s="11"/>
      <c r="H17" s="11"/>
      <c r="I17" s="1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4" customFormat="1" ht="34.5" customHeight="1">
      <c r="A18" s="62" t="s">
        <v>72</v>
      </c>
      <c r="B18" s="33" t="s">
        <v>99</v>
      </c>
      <c r="C18" s="33" t="s">
        <v>100</v>
      </c>
      <c r="D18" s="261" t="s">
        <v>47</v>
      </c>
      <c r="E18" s="262"/>
      <c r="F18" s="273" t="s">
        <v>31</v>
      </c>
      <c r="G18" s="274"/>
      <c r="H18" s="27" t="s">
        <v>32</v>
      </c>
      <c r="I18" s="28" t="s">
        <v>112</v>
      </c>
      <c r="J18" s="10"/>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4" customFormat="1" ht="18" customHeight="1">
      <c r="A19" s="32" t="s">
        <v>22</v>
      </c>
      <c r="B19" s="42"/>
      <c r="C19" s="43"/>
      <c r="D19" s="231">
        <f>IF($B$26="OUI","-",C19-B19)</f>
        <v>0</v>
      </c>
      <c r="E19" s="232"/>
      <c r="F19" s="233">
        <f>IF(D19="-","-",D19*Taux!$C$18*10/12)</f>
        <v>0</v>
      </c>
      <c r="G19" s="234"/>
      <c r="H19" s="107">
        <f>IF(D19="-","-",D19*Taux!$C$19*2/12)</f>
        <v>0</v>
      </c>
      <c r="I19" s="108">
        <f>IF(D19="-","-",F19+H19)</f>
        <v>0</v>
      </c>
      <c r="J19" s="10"/>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4" customFormat="1" ht="18" customHeight="1">
      <c r="A20" s="32" t="s">
        <v>23</v>
      </c>
      <c r="B20" s="42"/>
      <c r="C20" s="43"/>
      <c r="D20" s="231">
        <f>IF($B$26="OUI","-",C20-B20)</f>
        <v>0</v>
      </c>
      <c r="E20" s="232"/>
      <c r="F20" s="233">
        <f>IF(D20="-","-",D20*Taux!$C$18*10/12)</f>
        <v>0</v>
      </c>
      <c r="G20" s="234"/>
      <c r="H20" s="107">
        <f>IF(D20="-","-",D20*Taux!$C$19*2/12)</f>
        <v>0</v>
      </c>
      <c r="I20" s="108">
        <f>IF(D20="-","-",F20+H20)</f>
        <v>0</v>
      </c>
      <c r="J20" s="10"/>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4" customFormat="1" ht="18" customHeight="1">
      <c r="A21" s="32" t="s">
        <v>24</v>
      </c>
      <c r="B21" s="42"/>
      <c r="C21" s="43"/>
      <c r="D21" s="231">
        <f>IF($B$26="OUI","-",C21-B21)</f>
        <v>0</v>
      </c>
      <c r="E21" s="232"/>
      <c r="F21" s="233">
        <f>IF(D21="-","-",D21*Taux!$C$18*10/12)</f>
        <v>0</v>
      </c>
      <c r="G21" s="234"/>
      <c r="H21" s="107">
        <f>IF(D21="-","-",D21*Taux!$C$19*2/12)</f>
        <v>0</v>
      </c>
      <c r="I21" s="108">
        <f>IF(D21="-","-",F21+H21)</f>
        <v>0</v>
      </c>
      <c r="J21" s="10"/>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4" customFormat="1" ht="18" customHeight="1" thickBot="1">
      <c r="A22" s="265" t="s">
        <v>29</v>
      </c>
      <c r="B22" s="266"/>
      <c r="C22" s="266"/>
      <c r="D22" s="267">
        <f>SUM(D19:E21)</f>
        <v>0</v>
      </c>
      <c r="E22" s="268"/>
      <c r="F22" s="269">
        <f>SUM(F19:G21)</f>
        <v>0</v>
      </c>
      <c r="G22" s="270"/>
      <c r="H22" s="109">
        <f>SUM(H19:H21)</f>
        <v>0</v>
      </c>
      <c r="I22" s="110">
        <f>SUM(I19:I21)</f>
        <v>0</v>
      </c>
      <c r="J22" s="10"/>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4" customFormat="1" ht="9.75" customHeight="1" thickBot="1">
      <c r="A23" s="15"/>
      <c r="B23" s="15"/>
      <c r="C23" s="15"/>
      <c r="D23" s="131"/>
      <c r="E23" s="131"/>
      <c r="F23" s="132"/>
      <c r="G23" s="132"/>
      <c r="H23" s="133"/>
      <c r="I23" s="132"/>
      <c r="J23" s="10"/>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4" customFormat="1" ht="16.5" customHeight="1">
      <c r="A24" s="280" t="s">
        <v>113</v>
      </c>
      <c r="B24" s="288" t="s">
        <v>110</v>
      </c>
      <c r="C24" s="285" t="s">
        <v>116</v>
      </c>
      <c r="D24" s="286"/>
      <c r="E24" s="287"/>
      <c r="F24" s="290" t="s">
        <v>31</v>
      </c>
      <c r="G24" s="291"/>
      <c r="H24" s="235" t="s">
        <v>32</v>
      </c>
      <c r="I24" s="263" t="s">
        <v>111</v>
      </c>
      <c r="J24" s="10"/>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4" customFormat="1" ht="16.5" customHeight="1">
      <c r="A25" s="281"/>
      <c r="B25" s="289"/>
      <c r="C25" s="134" t="s">
        <v>118</v>
      </c>
      <c r="D25" s="136" t="s">
        <v>117</v>
      </c>
      <c r="E25" s="135" t="s">
        <v>119</v>
      </c>
      <c r="F25" s="292"/>
      <c r="G25" s="293"/>
      <c r="H25" s="236"/>
      <c r="I25" s="264"/>
      <c r="J25" s="10"/>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4" customFormat="1" ht="19.5" customHeight="1" thickBot="1">
      <c r="A26" s="282"/>
      <c r="B26" s="137" t="s">
        <v>114</v>
      </c>
      <c r="C26" s="140" t="str">
        <f>IF(B26="OUI",D26+E26,"-")</f>
        <v>-</v>
      </c>
      <c r="D26" s="139" t="str">
        <f>IF(B26="OUI",Taux!C25,"-")</f>
        <v>-</v>
      </c>
      <c r="E26" s="138" t="str">
        <f>IF(B26="OUI",IF(B33&lt;=2,Taux!C22,IF(B33&gt;4,Taux!C24,Taux!C23)),"-")</f>
        <v>-</v>
      </c>
      <c r="F26" s="283" t="str">
        <f>IF(B26="OUI",C26*Taux!$C$18*10/12,"-")</f>
        <v>-</v>
      </c>
      <c r="G26" s="284"/>
      <c r="H26" s="109" t="str">
        <f>IF(B26="OUI",C26*Taux!$C$19*2/12,"-")</f>
        <v>-</v>
      </c>
      <c r="I26" s="110">
        <f>IF(B26="OUI",F26+H26,0)</f>
        <v>0</v>
      </c>
      <c r="J26" s="10"/>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4" customFormat="1" ht="9.75" customHeight="1" thickBot="1">
      <c r="A27" s="12"/>
      <c r="B27" s="12"/>
      <c r="C27" s="13"/>
      <c r="D27" s="13"/>
      <c r="E27" s="17"/>
      <c r="F27" s="17"/>
      <c r="G27" s="18"/>
      <c r="H27" s="17"/>
      <c r="I27" s="19"/>
      <c r="J27" s="10"/>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4" customFormat="1" ht="34.5" customHeight="1">
      <c r="A28" s="244" t="s">
        <v>25</v>
      </c>
      <c r="B28" s="245"/>
      <c r="C28" s="31" t="s">
        <v>7</v>
      </c>
      <c r="D28" s="246" t="s">
        <v>8</v>
      </c>
      <c r="E28" s="247"/>
      <c r="F28" s="248" t="s">
        <v>35</v>
      </c>
      <c r="G28" s="249"/>
      <c r="H28" s="27" t="s">
        <v>36</v>
      </c>
      <c r="I28" s="28" t="s">
        <v>11</v>
      </c>
      <c r="J28" s="10"/>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4" customFormat="1" ht="18" customHeight="1" thickBot="1">
      <c r="A29" s="253" t="s">
        <v>6</v>
      </c>
      <c r="B29" s="254"/>
      <c r="C29" s="111">
        <f>Taux!C20</f>
        <v>8</v>
      </c>
      <c r="D29" s="255">
        <f>Taux!C21</f>
        <v>8.4</v>
      </c>
      <c r="E29" s="256"/>
      <c r="F29" s="255">
        <f>C29*10</f>
        <v>80</v>
      </c>
      <c r="G29" s="256"/>
      <c r="H29" s="111">
        <f>D29*2</f>
        <v>16.8</v>
      </c>
      <c r="I29" s="110">
        <f>F29+H29</f>
        <v>96.8</v>
      </c>
      <c r="J29" s="10"/>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4" customFormat="1" ht="9.75" customHeight="1" thickBot="1">
      <c r="A30" s="12"/>
      <c r="B30" s="12"/>
      <c r="C30" s="13"/>
      <c r="D30" s="13"/>
      <c r="E30" s="17"/>
      <c r="F30" s="17"/>
      <c r="G30" s="18"/>
      <c r="H30" s="17"/>
      <c r="I30" s="19"/>
      <c r="J30" s="10"/>
      <c r="K30" s="6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10" s="1" customFormat="1" ht="16.5" customHeight="1">
      <c r="A31" s="257" t="s">
        <v>21</v>
      </c>
      <c r="B31" s="259" t="s">
        <v>37</v>
      </c>
      <c r="C31" s="259" t="s">
        <v>26</v>
      </c>
      <c r="D31" s="261" t="s">
        <v>39</v>
      </c>
      <c r="E31" s="262"/>
      <c r="F31" s="261" t="s">
        <v>40</v>
      </c>
      <c r="G31" s="262"/>
      <c r="H31" s="250" t="s">
        <v>41</v>
      </c>
      <c r="I31" s="251" t="s">
        <v>10</v>
      </c>
      <c r="J31" s="10"/>
    </row>
    <row r="32" spans="1:10" s="1" customFormat="1" ht="16.5" customHeight="1">
      <c r="A32" s="258"/>
      <c r="B32" s="260"/>
      <c r="C32" s="260"/>
      <c r="D32" s="37" t="s">
        <v>42</v>
      </c>
      <c r="E32" s="37" t="s">
        <v>43</v>
      </c>
      <c r="F32" s="37" t="s">
        <v>42</v>
      </c>
      <c r="G32" s="37" t="s">
        <v>84</v>
      </c>
      <c r="H32" s="210"/>
      <c r="I32" s="252"/>
      <c r="J32" s="10"/>
    </row>
    <row r="33" spans="1:10" s="1" customFormat="1" ht="18" customHeight="1" thickBot="1">
      <c r="A33" s="34" t="s">
        <v>9</v>
      </c>
      <c r="B33" s="41"/>
      <c r="C33" s="30">
        <f>IF(B33&lt;=2,Taux!C30,IF(B33&gt;4,Taux!C32,Taux!C31))</f>
        <v>70</v>
      </c>
      <c r="D33" s="41"/>
      <c r="E33" s="30">
        <f>D33*Taux!C34</f>
        <v>0</v>
      </c>
      <c r="F33" s="41"/>
      <c r="G33" s="30">
        <f>F33*Taux!C33</f>
        <v>0</v>
      </c>
      <c r="H33" s="161">
        <f>C33+E33+G33</f>
        <v>70</v>
      </c>
      <c r="I33" s="112">
        <f>(((H33*Taux!C28)*10/12)+((H33*Taux!C29)*2/12))</f>
        <v>245.11666666666667</v>
      </c>
      <c r="J33" s="10"/>
    </row>
    <row r="34" spans="1:9" s="1" customFormat="1" ht="9.75" customHeight="1" thickBot="1">
      <c r="A34" s="20"/>
      <c r="B34" s="20"/>
      <c r="C34" s="20"/>
      <c r="D34" s="20"/>
      <c r="E34" s="20"/>
      <c r="F34" s="20"/>
      <c r="G34" s="21"/>
      <c r="H34" s="22"/>
      <c r="I34" s="22"/>
    </row>
    <row r="35" spans="1:9" s="1" customFormat="1" ht="18" customHeight="1" thickBot="1">
      <c r="A35" s="103" t="s">
        <v>59</v>
      </c>
      <c r="B35" s="104"/>
      <c r="C35" s="20"/>
      <c r="D35" s="237" t="s">
        <v>80</v>
      </c>
      <c r="E35" s="238"/>
      <c r="F35" s="238"/>
      <c r="G35" s="238"/>
      <c r="H35" s="238"/>
      <c r="I35" s="113">
        <f>I14+I22+I26+I29+I33</f>
        <v>341.9166666666667</v>
      </c>
    </row>
    <row r="36" spans="1:9" s="1" customFormat="1" ht="18" customHeight="1" thickBot="1">
      <c r="A36" s="103" t="s">
        <v>123</v>
      </c>
      <c r="B36" s="104"/>
      <c r="C36" s="20"/>
      <c r="D36" s="239" t="s">
        <v>121</v>
      </c>
      <c r="E36" s="240"/>
      <c r="F36" s="240"/>
      <c r="G36" s="240"/>
      <c r="H36" s="240"/>
      <c r="I36" s="114" t="str">
        <f>IF(I10="","-",(((I14+I29+I33+(IF(B26="OUI",I26,0)))*I10/12)+I22))</f>
        <v>-</v>
      </c>
    </row>
    <row r="37" spans="1:9" s="1" customFormat="1" ht="9.75" customHeight="1" thickBot="1">
      <c r="A37" s="20"/>
      <c r="B37" s="20"/>
      <c r="C37" s="20"/>
      <c r="D37" s="20"/>
      <c r="E37" s="20"/>
      <c r="F37" s="20"/>
      <c r="G37" s="21"/>
      <c r="H37" s="22"/>
      <c r="I37" s="22"/>
    </row>
    <row r="38" spans="1:9" s="1" customFormat="1" ht="19.5" customHeight="1" thickBot="1">
      <c r="A38" s="20"/>
      <c r="B38" s="241" t="s">
        <v>45</v>
      </c>
      <c r="C38" s="242"/>
      <c r="D38" s="242"/>
      <c r="E38" s="242"/>
      <c r="F38" s="242"/>
      <c r="G38" s="242"/>
      <c r="H38" s="243"/>
      <c r="I38" s="115">
        <f>IF(I10="",IF(I35&lt;I9,0,I35-I9),IF(I36&lt;I11,0,I36-I11))</f>
        <v>0</v>
      </c>
    </row>
    <row r="39" spans="1:9" s="1" customFormat="1" ht="9.75" customHeight="1" thickBot="1">
      <c r="A39" s="20"/>
      <c r="B39" s="20"/>
      <c r="C39" s="20"/>
      <c r="D39" s="20"/>
      <c r="E39" s="23"/>
      <c r="F39" s="23"/>
      <c r="G39" s="23"/>
      <c r="H39" s="23"/>
      <c r="I39" s="24"/>
    </row>
    <row r="40" spans="1:9" s="1" customFormat="1" ht="19.5" customHeight="1" thickBot="1">
      <c r="A40" s="20"/>
      <c r="B40" s="211" t="s">
        <v>136</v>
      </c>
      <c r="C40" s="212"/>
      <c r="D40" s="212"/>
      <c r="E40" s="212"/>
      <c r="F40" s="212"/>
      <c r="G40" s="212"/>
      <c r="H40" s="213"/>
      <c r="I40" s="154">
        <f>IF(I10="",-I14,-I14*I10/12)</f>
        <v>0</v>
      </c>
    </row>
    <row r="41" spans="1:9" s="1" customFormat="1" ht="39.75" customHeight="1" thickBot="1">
      <c r="A41" s="20"/>
      <c r="B41" s="217" t="s">
        <v>138</v>
      </c>
      <c r="C41" s="218"/>
      <c r="D41" s="219" t="s">
        <v>147</v>
      </c>
      <c r="E41" s="219"/>
      <c r="F41" s="219"/>
      <c r="G41" s="219"/>
      <c r="H41" s="219"/>
      <c r="I41" s="220"/>
    </row>
    <row r="42" spans="1:9" s="1" customFormat="1" ht="9.75" customHeight="1" thickBot="1">
      <c r="A42" s="20"/>
      <c r="B42" s="20"/>
      <c r="C42" s="20"/>
      <c r="D42" s="20"/>
      <c r="E42" s="23"/>
      <c r="F42" s="23"/>
      <c r="G42" s="23"/>
      <c r="H42" s="23"/>
      <c r="I42" s="24"/>
    </row>
    <row r="43" spans="1:9" s="1" customFormat="1" ht="19.5" customHeight="1" thickBot="1">
      <c r="A43" s="20"/>
      <c r="B43" s="49"/>
      <c r="C43" s="49"/>
      <c r="D43" s="49"/>
      <c r="E43" s="49"/>
      <c r="F43" s="214" t="s">
        <v>137</v>
      </c>
      <c r="G43" s="215"/>
      <c r="H43" s="216"/>
      <c r="I43" s="155">
        <f>IF(-I40&gt;I38,0,I38+I40)</f>
        <v>0</v>
      </c>
    </row>
    <row r="44" spans="1:9" s="1" customFormat="1" ht="9.75" customHeight="1">
      <c r="A44" s="20"/>
      <c r="B44" s="20"/>
      <c r="C44" s="20"/>
      <c r="D44" s="20"/>
      <c r="E44" s="23"/>
      <c r="F44" s="23"/>
      <c r="G44" s="23"/>
      <c r="H44" s="23"/>
      <c r="I44" s="24"/>
    </row>
    <row r="45" spans="1:9" s="1" customFormat="1" ht="18" customHeight="1">
      <c r="A45" s="20" t="s">
        <v>142</v>
      </c>
      <c r="B45" s="20"/>
      <c r="C45" s="35" t="str">
        <f>IF(I43=0,"-",[1]!ConvNumberLetter(I43,1,0))</f>
        <v>-</v>
      </c>
      <c r="D45" s="35"/>
      <c r="E45" s="23"/>
      <c r="F45" s="23"/>
      <c r="G45" s="23"/>
      <c r="H45" s="23"/>
      <c r="I45" s="24"/>
    </row>
    <row r="46" spans="1:9" s="1" customFormat="1" ht="4.5" customHeight="1">
      <c r="A46" s="35"/>
      <c r="B46" s="35"/>
      <c r="C46" s="35"/>
      <c r="D46" s="35"/>
      <c r="E46" s="35"/>
      <c r="F46" s="35"/>
      <c r="G46" s="35"/>
      <c r="H46" s="35"/>
      <c r="I46" s="35"/>
    </row>
    <row r="47" spans="1:9" s="1" customFormat="1" ht="19.5" customHeight="1">
      <c r="A47" s="11"/>
      <c r="B47" s="11"/>
      <c r="C47" s="11"/>
      <c r="D47" s="11"/>
      <c r="E47" s="11"/>
      <c r="F47" s="11"/>
      <c r="G47" s="11" t="s">
        <v>69</v>
      </c>
      <c r="H47" s="22"/>
      <c r="I47" s="22"/>
    </row>
    <row r="48" spans="1:9" s="1" customFormat="1" ht="4.5" customHeight="1">
      <c r="A48" s="11"/>
      <c r="B48" s="11"/>
      <c r="C48" s="11"/>
      <c r="D48" s="11"/>
      <c r="E48" s="11"/>
      <c r="F48" s="11"/>
      <c r="G48" s="11"/>
      <c r="H48" s="22"/>
      <c r="I48" s="22"/>
    </row>
    <row r="49" spans="1:9" s="1" customFormat="1" ht="19.5" customHeight="1">
      <c r="A49" s="11"/>
      <c r="B49" s="11"/>
      <c r="C49" s="11"/>
      <c r="D49" s="11"/>
      <c r="E49" s="11"/>
      <c r="F49" s="11"/>
      <c r="G49" s="11" t="s">
        <v>46</v>
      </c>
      <c r="H49" s="22"/>
      <c r="I49" s="22"/>
    </row>
    <row r="50" spans="1:9" s="1" customFormat="1" ht="19.5" customHeight="1">
      <c r="A50" s="20"/>
      <c r="B50" s="20"/>
      <c r="C50" s="20"/>
      <c r="D50" s="20"/>
      <c r="E50" s="20"/>
      <c r="F50" s="20"/>
      <c r="G50" s="11"/>
      <c r="H50" s="22"/>
      <c r="I50" s="22"/>
    </row>
    <row r="51" ht="19.5" customHeight="1">
      <c r="G51" s="11" t="s">
        <v>148</v>
      </c>
    </row>
    <row r="52" ht="9.75" customHeight="1"/>
    <row r="53" ht="12.75" customHeight="1">
      <c r="A53" s="63" t="s">
        <v>79</v>
      </c>
    </row>
    <row r="54" ht="12.75" customHeight="1">
      <c r="A54" s="63" t="s">
        <v>73</v>
      </c>
    </row>
    <row r="55" ht="12.75" customHeight="1">
      <c r="A55" s="63" t="s">
        <v>74</v>
      </c>
    </row>
    <row r="56" ht="12.75" customHeight="1">
      <c r="A56" s="63" t="s">
        <v>130</v>
      </c>
    </row>
    <row r="57" ht="12.75" customHeight="1">
      <c r="A57" s="63" t="s">
        <v>75</v>
      </c>
    </row>
    <row r="58" ht="12.75" customHeight="1">
      <c r="A58" s="63" t="s">
        <v>76</v>
      </c>
    </row>
    <row r="59" ht="12.75" customHeight="1">
      <c r="A59" s="63" t="s">
        <v>122</v>
      </c>
    </row>
  </sheetData>
  <sheetProtection/>
  <mergeCells count="61">
    <mergeCell ref="A6:I6"/>
    <mergeCell ref="A1:I1"/>
    <mergeCell ref="A2:I2"/>
    <mergeCell ref="A3:I3"/>
    <mergeCell ref="B4:H4"/>
    <mergeCell ref="A5:I5"/>
    <mergeCell ref="D14:E14"/>
    <mergeCell ref="F14:G14"/>
    <mergeCell ref="B8:C8"/>
    <mergeCell ref="D8:E9"/>
    <mergeCell ref="F8:H8"/>
    <mergeCell ref="B9:C9"/>
    <mergeCell ref="B10:C10"/>
    <mergeCell ref="D10:E10"/>
    <mergeCell ref="F10:H10"/>
    <mergeCell ref="B11:C11"/>
    <mergeCell ref="D11:E11"/>
    <mergeCell ref="F11:H11"/>
    <mergeCell ref="D13:E13"/>
    <mergeCell ref="F13:G13"/>
    <mergeCell ref="A22:C22"/>
    <mergeCell ref="D22:E22"/>
    <mergeCell ref="F22:G22"/>
    <mergeCell ref="B15:I15"/>
    <mergeCell ref="A16:E16"/>
    <mergeCell ref="F16:G16"/>
    <mergeCell ref="D18:E18"/>
    <mergeCell ref="F18:G18"/>
    <mergeCell ref="D19:E19"/>
    <mergeCell ref="F19:G19"/>
    <mergeCell ref="I24:I25"/>
    <mergeCell ref="F26:G26"/>
    <mergeCell ref="D20:E20"/>
    <mergeCell ref="F20:G20"/>
    <mergeCell ref="D21:E21"/>
    <mergeCell ref="F21:G21"/>
    <mergeCell ref="A24:A26"/>
    <mergeCell ref="B24:B25"/>
    <mergeCell ref="C24:E24"/>
    <mergeCell ref="F24:G25"/>
    <mergeCell ref="H24:H25"/>
    <mergeCell ref="A28:B28"/>
    <mergeCell ref="D28:E28"/>
    <mergeCell ref="F28:G28"/>
    <mergeCell ref="A29:B29"/>
    <mergeCell ref="D29:E29"/>
    <mergeCell ref="F29:G29"/>
    <mergeCell ref="A31:A32"/>
    <mergeCell ref="B31:B32"/>
    <mergeCell ref="C31:C32"/>
    <mergeCell ref="D31:E31"/>
    <mergeCell ref="F31:G31"/>
    <mergeCell ref="F43:H43"/>
    <mergeCell ref="I31:I32"/>
    <mergeCell ref="D35:H35"/>
    <mergeCell ref="D36:H36"/>
    <mergeCell ref="B38:H38"/>
    <mergeCell ref="B40:H40"/>
    <mergeCell ref="B41:C41"/>
    <mergeCell ref="D41:I41"/>
    <mergeCell ref="H31:H32"/>
  </mergeCells>
  <printOptions horizontalCentered="1"/>
  <pageMargins left="0.1968503937007874" right="0.1968503937007874" top="0.11811023622047245" bottom="0.11811023622047245" header="0" footer="0"/>
  <pageSetup fitToHeight="1" fitToWidth="1" horizontalDpi="600" verticalDpi="600" orientation="portrait" paperSize="9" scale="81"/>
</worksheet>
</file>

<file path=xl/worksheets/sheet27.xml><?xml version="1.0" encoding="utf-8"?>
<worksheet xmlns="http://schemas.openxmlformats.org/spreadsheetml/2006/main" xmlns:r="http://schemas.openxmlformats.org/officeDocument/2006/relationships">
  <sheetPr>
    <pageSetUpPr fitToPage="1"/>
  </sheetPr>
  <dimension ref="A1:IV59"/>
  <sheetViews>
    <sheetView zoomScalePageLayoutView="0" workbookViewId="0" topLeftCell="A1">
      <selection activeCell="A9" sqref="A9"/>
    </sheetView>
  </sheetViews>
  <sheetFormatPr defaultColWidth="11.00390625" defaultRowHeight="14.25"/>
  <cols>
    <col min="1" max="1" width="18.625" style="11" customWidth="1"/>
    <col min="2" max="3" width="12.625" style="11" customWidth="1"/>
    <col min="4" max="7" width="6.625" style="11" customWidth="1"/>
    <col min="8" max="8" width="12.625" style="11" customWidth="1"/>
    <col min="9" max="9" width="13.625" style="11" customWidth="1"/>
    <col min="10" max="10" width="11.625" style="1" customWidth="1"/>
    <col min="11" max="16384" width="10.625" style="1" customWidth="1"/>
  </cols>
  <sheetData>
    <row r="1" spans="1:9" ht="18">
      <c r="A1" s="196" t="s">
        <v>27</v>
      </c>
      <c r="B1" s="196"/>
      <c r="C1" s="196"/>
      <c r="D1" s="196"/>
      <c r="E1" s="196"/>
      <c r="F1" s="196"/>
      <c r="G1" s="196"/>
      <c r="H1" s="196"/>
      <c r="I1" s="196"/>
    </row>
    <row r="2" spans="1:9" ht="18">
      <c r="A2" s="196">
        <v>2017</v>
      </c>
      <c r="B2" s="196"/>
      <c r="C2" s="196"/>
      <c r="D2" s="196"/>
      <c r="E2" s="196"/>
      <c r="F2" s="196"/>
      <c r="G2" s="196"/>
      <c r="H2" s="196"/>
      <c r="I2" s="196"/>
    </row>
    <row r="3" spans="1:256" s="4" customFormat="1" ht="24.75" customHeight="1">
      <c r="A3" s="197" t="s">
        <v>44</v>
      </c>
      <c r="B3" s="198"/>
      <c r="C3" s="198"/>
      <c r="D3" s="198"/>
      <c r="E3" s="198"/>
      <c r="F3" s="198"/>
      <c r="G3" s="198"/>
      <c r="H3" s="198"/>
      <c r="I3" s="19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9.75" customHeight="1">
      <c r="A4" s="12"/>
      <c r="B4" s="199"/>
      <c r="C4" s="199"/>
      <c r="D4" s="199"/>
      <c r="E4" s="199"/>
      <c r="F4" s="199"/>
      <c r="G4" s="199"/>
      <c r="H4" s="199"/>
      <c r="I4" s="13"/>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3.5">
      <c r="A5" s="200" t="s">
        <v>28</v>
      </c>
      <c r="B5" s="201"/>
      <c r="C5" s="201"/>
      <c r="D5" s="201"/>
      <c r="E5" s="201"/>
      <c r="F5" s="201"/>
      <c r="G5" s="201"/>
      <c r="H5" s="201"/>
      <c r="I5" s="202"/>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49.5" customHeight="1">
      <c r="A6" s="294" t="s">
        <v>120</v>
      </c>
      <c r="B6" s="295"/>
      <c r="C6" s="295"/>
      <c r="D6" s="295"/>
      <c r="E6" s="295"/>
      <c r="F6" s="295"/>
      <c r="G6" s="295"/>
      <c r="H6" s="295"/>
      <c r="I6" s="296"/>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9.75" customHeight="1" thickBot="1">
      <c r="A7" s="12"/>
      <c r="B7" s="160"/>
      <c r="C7" s="160"/>
      <c r="D7" s="160"/>
      <c r="E7" s="160"/>
      <c r="F7" s="160"/>
      <c r="G7" s="160"/>
      <c r="H7" s="160"/>
      <c r="I7" s="13"/>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18" customHeight="1">
      <c r="A8" s="38" t="s">
        <v>19</v>
      </c>
      <c r="B8" s="300" t="s">
        <v>183</v>
      </c>
      <c r="C8" s="301"/>
      <c r="D8" s="221" t="s">
        <v>128</v>
      </c>
      <c r="E8" s="222"/>
      <c r="F8" s="302" t="s">
        <v>64</v>
      </c>
      <c r="G8" s="302"/>
      <c r="H8" s="303"/>
      <c r="I8" s="84"/>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18" customHeight="1">
      <c r="A9" s="39" t="s">
        <v>49</v>
      </c>
      <c r="B9" s="304"/>
      <c r="C9" s="305"/>
      <c r="D9" s="223"/>
      <c r="E9" s="224"/>
      <c r="F9" s="85" t="s">
        <v>81</v>
      </c>
      <c r="G9" s="85"/>
      <c r="H9" s="86"/>
      <c r="I9" s="40">
        <f>Taux!A37</f>
        <v>1785</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18" customHeight="1" thickBot="1">
      <c r="A10" s="91" t="s">
        <v>55</v>
      </c>
      <c r="B10" s="306"/>
      <c r="C10" s="307"/>
      <c r="D10" s="225" t="s">
        <v>129</v>
      </c>
      <c r="E10" s="226"/>
      <c r="F10" s="308" t="s">
        <v>77</v>
      </c>
      <c r="G10" s="309"/>
      <c r="H10" s="309"/>
      <c r="I10" s="93"/>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4" customFormat="1" ht="18" customHeight="1" thickBot="1">
      <c r="A11" s="87" t="s">
        <v>48</v>
      </c>
      <c r="B11" s="312"/>
      <c r="C11" s="313"/>
      <c r="D11" s="227">
        <v>350</v>
      </c>
      <c r="E11" s="228"/>
      <c r="F11" s="229" t="s">
        <v>78</v>
      </c>
      <c r="G11" s="229"/>
      <c r="H11" s="230"/>
      <c r="I11" s="92" t="str">
        <f>IF(I10="","-",I9*I10/12)</f>
        <v>-</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4" customFormat="1" ht="9.75" customHeight="1" thickBot="1">
      <c r="A12" s="15"/>
      <c r="B12" s="16"/>
      <c r="C12" s="160"/>
      <c r="D12" s="160"/>
      <c r="E12" s="160"/>
      <c r="F12" s="160"/>
      <c r="G12" s="160"/>
      <c r="H12" s="160"/>
      <c r="I12" s="13"/>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4" customFormat="1" ht="34.5" customHeight="1">
      <c r="A13" s="25" t="s">
        <v>20</v>
      </c>
      <c r="B13" s="26" t="s">
        <v>56</v>
      </c>
      <c r="C13" s="26" t="s">
        <v>57</v>
      </c>
      <c r="D13" s="261" t="s">
        <v>58</v>
      </c>
      <c r="E13" s="262"/>
      <c r="F13" s="273" t="s">
        <v>34</v>
      </c>
      <c r="G13" s="274"/>
      <c r="H13" s="27" t="s">
        <v>33</v>
      </c>
      <c r="I13" s="28" t="s">
        <v>0</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4" customFormat="1" ht="18" customHeight="1">
      <c r="A14" s="88" t="s">
        <v>9</v>
      </c>
      <c r="B14" s="94">
        <f>I8</f>
        <v>0</v>
      </c>
      <c r="C14" s="89"/>
      <c r="D14" s="310">
        <f>IF((B14+(C14*0.25)&lt;F16),(B14+(C14*0.25)),F16)</f>
        <v>0</v>
      </c>
      <c r="E14" s="311"/>
      <c r="F14" s="271">
        <f>D14*(10/12)*Taux!C5</f>
        <v>0</v>
      </c>
      <c r="G14" s="272"/>
      <c r="H14" s="116">
        <f>D14*(2/12)*Taux!C6</f>
        <v>0</v>
      </c>
      <c r="I14" s="117">
        <f>F14+H14</f>
        <v>0</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4" customFormat="1" ht="18" customHeight="1" thickBot="1">
      <c r="A15" s="29" t="s">
        <v>71</v>
      </c>
      <c r="B15" s="297"/>
      <c r="C15" s="298"/>
      <c r="D15" s="298"/>
      <c r="E15" s="298"/>
      <c r="F15" s="298"/>
      <c r="G15" s="298"/>
      <c r="H15" s="298"/>
      <c r="I15" s="299"/>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4" customFormat="1" ht="18" customHeight="1" thickBot="1">
      <c r="A16" s="275" t="s">
        <v>135</v>
      </c>
      <c r="B16" s="276"/>
      <c r="C16" s="276"/>
      <c r="D16" s="276"/>
      <c r="E16" s="277"/>
      <c r="F16" s="278">
        <f>IF(D11="","",IF(D11&lt;=Taux!B10,Taux!C10,(IF(AND(D11&gt;Taux!B10,D11&lt;=Taux!B11),Taux!C11,(IF(AND(D11&gt;Taux!B11,D11&lt;=Taux!B12),Taux!C12,(IF(AND(D11&gt;Taux!B12,D11&lt;=Taux!B13),Taux!C13,Taux!C14))))))))</f>
        <v>3</v>
      </c>
      <c r="G16" s="279"/>
      <c r="H16" s="152"/>
      <c r="I16" s="15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4" customFormat="1" ht="9.75" customHeight="1" thickBot="1">
      <c r="A17" s="11"/>
      <c r="B17" s="11"/>
      <c r="C17" s="11"/>
      <c r="D17" s="11"/>
      <c r="E17" s="11"/>
      <c r="F17" s="11"/>
      <c r="G17" s="11"/>
      <c r="H17" s="11"/>
      <c r="I17" s="1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4" customFormat="1" ht="34.5" customHeight="1">
      <c r="A18" s="62" t="s">
        <v>72</v>
      </c>
      <c r="B18" s="33" t="s">
        <v>99</v>
      </c>
      <c r="C18" s="33" t="s">
        <v>100</v>
      </c>
      <c r="D18" s="261" t="s">
        <v>47</v>
      </c>
      <c r="E18" s="262"/>
      <c r="F18" s="273" t="s">
        <v>31</v>
      </c>
      <c r="G18" s="274"/>
      <c r="H18" s="27" t="s">
        <v>32</v>
      </c>
      <c r="I18" s="28" t="s">
        <v>112</v>
      </c>
      <c r="J18" s="10"/>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4" customFormat="1" ht="18" customHeight="1">
      <c r="A19" s="32" t="s">
        <v>22</v>
      </c>
      <c r="B19" s="42"/>
      <c r="C19" s="43"/>
      <c r="D19" s="231">
        <f>IF($B$26="OUI","-",C19-B19)</f>
        <v>0</v>
      </c>
      <c r="E19" s="232"/>
      <c r="F19" s="233">
        <f>IF(D19="-","-",D19*Taux!$C$18*10/12)</f>
        <v>0</v>
      </c>
      <c r="G19" s="234"/>
      <c r="H19" s="107">
        <f>IF(D19="-","-",D19*Taux!$C$19*2/12)</f>
        <v>0</v>
      </c>
      <c r="I19" s="108">
        <f>IF(D19="-","-",F19+H19)</f>
        <v>0</v>
      </c>
      <c r="J19" s="10"/>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4" customFormat="1" ht="18" customHeight="1">
      <c r="A20" s="32" t="s">
        <v>23</v>
      </c>
      <c r="B20" s="42"/>
      <c r="C20" s="43"/>
      <c r="D20" s="231">
        <f>IF($B$26="OUI","-",C20-B20)</f>
        <v>0</v>
      </c>
      <c r="E20" s="232"/>
      <c r="F20" s="233">
        <f>IF(D20="-","-",D20*Taux!$C$18*10/12)</f>
        <v>0</v>
      </c>
      <c r="G20" s="234"/>
      <c r="H20" s="107">
        <f>IF(D20="-","-",D20*Taux!$C$19*2/12)</f>
        <v>0</v>
      </c>
      <c r="I20" s="108">
        <f>IF(D20="-","-",F20+H20)</f>
        <v>0</v>
      </c>
      <c r="J20" s="10"/>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4" customFormat="1" ht="18" customHeight="1">
      <c r="A21" s="32" t="s">
        <v>24</v>
      </c>
      <c r="B21" s="42"/>
      <c r="C21" s="43"/>
      <c r="D21" s="231">
        <f>IF($B$26="OUI","-",C21-B21)</f>
        <v>0</v>
      </c>
      <c r="E21" s="232"/>
      <c r="F21" s="233">
        <f>IF(D21="-","-",D21*Taux!$C$18*10/12)</f>
        <v>0</v>
      </c>
      <c r="G21" s="234"/>
      <c r="H21" s="107">
        <f>IF(D21="-","-",D21*Taux!$C$19*2/12)</f>
        <v>0</v>
      </c>
      <c r="I21" s="108">
        <f>IF(D21="-","-",F21+H21)</f>
        <v>0</v>
      </c>
      <c r="J21" s="10"/>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4" customFormat="1" ht="18" customHeight="1" thickBot="1">
      <c r="A22" s="265" t="s">
        <v>29</v>
      </c>
      <c r="B22" s="266"/>
      <c r="C22" s="266"/>
      <c r="D22" s="267">
        <f>SUM(D19:E21)</f>
        <v>0</v>
      </c>
      <c r="E22" s="268"/>
      <c r="F22" s="269">
        <f>SUM(F19:G21)</f>
        <v>0</v>
      </c>
      <c r="G22" s="270"/>
      <c r="H22" s="109">
        <f>SUM(H19:H21)</f>
        <v>0</v>
      </c>
      <c r="I22" s="110">
        <f>SUM(I19:I21)</f>
        <v>0</v>
      </c>
      <c r="J22" s="10"/>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4" customFormat="1" ht="9.75" customHeight="1" thickBot="1">
      <c r="A23" s="15"/>
      <c r="B23" s="15"/>
      <c r="C23" s="15"/>
      <c r="D23" s="131"/>
      <c r="E23" s="131"/>
      <c r="F23" s="132"/>
      <c r="G23" s="132"/>
      <c r="H23" s="133"/>
      <c r="I23" s="132"/>
      <c r="J23" s="10"/>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4" customFormat="1" ht="16.5" customHeight="1">
      <c r="A24" s="280" t="s">
        <v>113</v>
      </c>
      <c r="B24" s="288" t="s">
        <v>110</v>
      </c>
      <c r="C24" s="285" t="s">
        <v>116</v>
      </c>
      <c r="D24" s="286"/>
      <c r="E24" s="287"/>
      <c r="F24" s="290" t="s">
        <v>31</v>
      </c>
      <c r="G24" s="291"/>
      <c r="H24" s="235" t="s">
        <v>32</v>
      </c>
      <c r="I24" s="263" t="s">
        <v>111</v>
      </c>
      <c r="J24" s="10"/>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4" customFormat="1" ht="16.5" customHeight="1">
      <c r="A25" s="281"/>
      <c r="B25" s="289"/>
      <c r="C25" s="134" t="s">
        <v>118</v>
      </c>
      <c r="D25" s="136" t="s">
        <v>117</v>
      </c>
      <c r="E25" s="135" t="s">
        <v>119</v>
      </c>
      <c r="F25" s="292"/>
      <c r="G25" s="293"/>
      <c r="H25" s="236"/>
      <c r="I25" s="264"/>
      <c r="J25" s="10"/>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4" customFormat="1" ht="19.5" customHeight="1" thickBot="1">
      <c r="A26" s="282"/>
      <c r="B26" s="137" t="s">
        <v>114</v>
      </c>
      <c r="C26" s="140" t="str">
        <f>IF(B26="OUI",D26+E26,"-")</f>
        <v>-</v>
      </c>
      <c r="D26" s="139" t="str">
        <f>IF(B26="OUI",Taux!C25,"-")</f>
        <v>-</v>
      </c>
      <c r="E26" s="138" t="str">
        <f>IF(B26="OUI",IF(B33&lt;=2,Taux!C22,IF(B33&gt;4,Taux!C24,Taux!C23)),"-")</f>
        <v>-</v>
      </c>
      <c r="F26" s="283" t="str">
        <f>IF(B26="OUI",C26*Taux!$C$18*10/12,"-")</f>
        <v>-</v>
      </c>
      <c r="G26" s="284"/>
      <c r="H26" s="109" t="str">
        <f>IF(B26="OUI",C26*Taux!$C$19*2/12,"-")</f>
        <v>-</v>
      </c>
      <c r="I26" s="110">
        <f>IF(B26="OUI",F26+H26,0)</f>
        <v>0</v>
      </c>
      <c r="J26" s="10"/>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4" customFormat="1" ht="9.75" customHeight="1" thickBot="1">
      <c r="A27" s="12"/>
      <c r="B27" s="12"/>
      <c r="C27" s="13"/>
      <c r="D27" s="13"/>
      <c r="E27" s="17"/>
      <c r="F27" s="17"/>
      <c r="G27" s="18"/>
      <c r="H27" s="17"/>
      <c r="I27" s="19"/>
      <c r="J27" s="10"/>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4" customFormat="1" ht="34.5" customHeight="1">
      <c r="A28" s="244" t="s">
        <v>25</v>
      </c>
      <c r="B28" s="245"/>
      <c r="C28" s="31" t="s">
        <v>7</v>
      </c>
      <c r="D28" s="246" t="s">
        <v>8</v>
      </c>
      <c r="E28" s="247"/>
      <c r="F28" s="248" t="s">
        <v>35</v>
      </c>
      <c r="G28" s="249"/>
      <c r="H28" s="27" t="s">
        <v>36</v>
      </c>
      <c r="I28" s="28" t="s">
        <v>11</v>
      </c>
      <c r="J28" s="10"/>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4" customFormat="1" ht="18" customHeight="1" thickBot="1">
      <c r="A29" s="253" t="s">
        <v>6</v>
      </c>
      <c r="B29" s="254"/>
      <c r="C29" s="111">
        <f>Taux!C20</f>
        <v>8</v>
      </c>
      <c r="D29" s="255">
        <f>Taux!C21</f>
        <v>8.4</v>
      </c>
      <c r="E29" s="256"/>
      <c r="F29" s="255">
        <f>C29*10</f>
        <v>80</v>
      </c>
      <c r="G29" s="256"/>
      <c r="H29" s="111">
        <f>D29*2</f>
        <v>16.8</v>
      </c>
      <c r="I29" s="110">
        <f>F29+H29</f>
        <v>96.8</v>
      </c>
      <c r="J29" s="10"/>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4" customFormat="1" ht="9.75" customHeight="1" thickBot="1">
      <c r="A30" s="12"/>
      <c r="B30" s="12"/>
      <c r="C30" s="13"/>
      <c r="D30" s="13"/>
      <c r="E30" s="17"/>
      <c r="F30" s="17"/>
      <c r="G30" s="18"/>
      <c r="H30" s="17"/>
      <c r="I30" s="19"/>
      <c r="J30" s="10"/>
      <c r="K30" s="6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10" s="1" customFormat="1" ht="16.5" customHeight="1">
      <c r="A31" s="257" t="s">
        <v>21</v>
      </c>
      <c r="B31" s="259" t="s">
        <v>37</v>
      </c>
      <c r="C31" s="259" t="s">
        <v>26</v>
      </c>
      <c r="D31" s="261" t="s">
        <v>39</v>
      </c>
      <c r="E31" s="262"/>
      <c r="F31" s="261" t="s">
        <v>40</v>
      </c>
      <c r="G31" s="262"/>
      <c r="H31" s="250" t="s">
        <v>41</v>
      </c>
      <c r="I31" s="251" t="s">
        <v>10</v>
      </c>
      <c r="J31" s="10"/>
    </row>
    <row r="32" spans="1:10" s="1" customFormat="1" ht="16.5" customHeight="1">
      <c r="A32" s="258"/>
      <c r="B32" s="260"/>
      <c r="C32" s="260"/>
      <c r="D32" s="37" t="s">
        <v>42</v>
      </c>
      <c r="E32" s="37" t="s">
        <v>43</v>
      </c>
      <c r="F32" s="37" t="s">
        <v>42</v>
      </c>
      <c r="G32" s="37" t="s">
        <v>84</v>
      </c>
      <c r="H32" s="210"/>
      <c r="I32" s="252"/>
      <c r="J32" s="10"/>
    </row>
    <row r="33" spans="1:10" s="1" customFormat="1" ht="18" customHeight="1" thickBot="1">
      <c r="A33" s="34" t="s">
        <v>9</v>
      </c>
      <c r="B33" s="41"/>
      <c r="C33" s="30">
        <f>IF(B33&lt;=2,Taux!C30,IF(B33&gt;4,Taux!C32,Taux!C31))</f>
        <v>70</v>
      </c>
      <c r="D33" s="41"/>
      <c r="E33" s="30">
        <f>D33*Taux!C34</f>
        <v>0</v>
      </c>
      <c r="F33" s="41"/>
      <c r="G33" s="30">
        <f>F33*Taux!C33</f>
        <v>0</v>
      </c>
      <c r="H33" s="161">
        <f>C33+E33+G33</f>
        <v>70</v>
      </c>
      <c r="I33" s="112">
        <f>(((H33*Taux!C28)*10/12)+((H33*Taux!C29)*2/12))</f>
        <v>245.11666666666667</v>
      </c>
      <c r="J33" s="10"/>
    </row>
    <row r="34" spans="1:9" s="1" customFormat="1" ht="9.75" customHeight="1" thickBot="1">
      <c r="A34" s="20"/>
      <c r="B34" s="20"/>
      <c r="C34" s="20"/>
      <c r="D34" s="20"/>
      <c r="E34" s="20"/>
      <c r="F34" s="20"/>
      <c r="G34" s="21"/>
      <c r="H34" s="22"/>
      <c r="I34" s="22"/>
    </row>
    <row r="35" spans="1:9" s="1" customFormat="1" ht="18" customHeight="1" thickBot="1">
      <c r="A35" s="103" t="s">
        <v>59</v>
      </c>
      <c r="B35" s="104"/>
      <c r="C35" s="20"/>
      <c r="D35" s="237" t="s">
        <v>80</v>
      </c>
      <c r="E35" s="238"/>
      <c r="F35" s="238"/>
      <c r="G35" s="238"/>
      <c r="H35" s="238"/>
      <c r="I35" s="113">
        <f>I14+I22+I26+I29+I33</f>
        <v>341.9166666666667</v>
      </c>
    </row>
    <row r="36" spans="1:9" s="1" customFormat="1" ht="18" customHeight="1" thickBot="1">
      <c r="A36" s="103" t="s">
        <v>123</v>
      </c>
      <c r="B36" s="104"/>
      <c r="C36" s="20"/>
      <c r="D36" s="239" t="s">
        <v>121</v>
      </c>
      <c r="E36" s="240"/>
      <c r="F36" s="240"/>
      <c r="G36" s="240"/>
      <c r="H36" s="240"/>
      <c r="I36" s="114" t="str">
        <f>IF(I10="","-",(((I14+I29+I33+(IF(B26="OUI",I26,0)))*I10/12)+I22))</f>
        <v>-</v>
      </c>
    </row>
    <row r="37" spans="1:9" s="1" customFormat="1" ht="9.75" customHeight="1" thickBot="1">
      <c r="A37" s="20"/>
      <c r="B37" s="20"/>
      <c r="C37" s="20"/>
      <c r="D37" s="20"/>
      <c r="E37" s="20"/>
      <c r="F37" s="20"/>
      <c r="G37" s="21"/>
      <c r="H37" s="22"/>
      <c r="I37" s="22"/>
    </row>
    <row r="38" spans="1:9" s="1" customFormat="1" ht="19.5" customHeight="1" thickBot="1">
      <c r="A38" s="20"/>
      <c r="B38" s="241" t="s">
        <v>45</v>
      </c>
      <c r="C38" s="242"/>
      <c r="D38" s="242"/>
      <c r="E38" s="242"/>
      <c r="F38" s="242"/>
      <c r="G38" s="242"/>
      <c r="H38" s="243"/>
      <c r="I38" s="115">
        <f>IF(I10="",IF(I35&lt;I9,0,I35-I9),IF(I36&lt;I11,0,I36-I11))</f>
        <v>0</v>
      </c>
    </row>
    <row r="39" spans="1:9" s="1" customFormat="1" ht="9.75" customHeight="1" thickBot="1">
      <c r="A39" s="20"/>
      <c r="B39" s="20"/>
      <c r="C39" s="20"/>
      <c r="D39" s="20"/>
      <c r="E39" s="23"/>
      <c r="F39" s="23"/>
      <c r="G39" s="23"/>
      <c r="H39" s="23"/>
      <c r="I39" s="24"/>
    </row>
    <row r="40" spans="1:9" s="1" customFormat="1" ht="19.5" customHeight="1" thickBot="1">
      <c r="A40" s="20"/>
      <c r="B40" s="211" t="s">
        <v>136</v>
      </c>
      <c r="C40" s="212"/>
      <c r="D40" s="212"/>
      <c r="E40" s="212"/>
      <c r="F40" s="212"/>
      <c r="G40" s="212"/>
      <c r="H40" s="213"/>
      <c r="I40" s="154">
        <f>IF(I10="",-I14,-I14*I10/12)</f>
        <v>0</v>
      </c>
    </row>
    <row r="41" spans="1:9" s="1" customFormat="1" ht="39.75" customHeight="1" thickBot="1">
      <c r="A41" s="20"/>
      <c r="B41" s="217" t="s">
        <v>138</v>
      </c>
      <c r="C41" s="218"/>
      <c r="D41" s="219" t="s">
        <v>147</v>
      </c>
      <c r="E41" s="219"/>
      <c r="F41" s="219"/>
      <c r="G41" s="219"/>
      <c r="H41" s="219"/>
      <c r="I41" s="220"/>
    </row>
    <row r="42" spans="1:9" s="1" customFormat="1" ht="9.75" customHeight="1" thickBot="1">
      <c r="A42" s="20"/>
      <c r="B42" s="20"/>
      <c r="C42" s="20"/>
      <c r="D42" s="20"/>
      <c r="E42" s="23"/>
      <c r="F42" s="23"/>
      <c r="G42" s="23"/>
      <c r="H42" s="23"/>
      <c r="I42" s="24"/>
    </row>
    <row r="43" spans="1:9" s="1" customFormat="1" ht="19.5" customHeight="1" thickBot="1">
      <c r="A43" s="20"/>
      <c r="B43" s="49"/>
      <c r="C43" s="49"/>
      <c r="D43" s="49"/>
      <c r="E43" s="49"/>
      <c r="F43" s="214" t="s">
        <v>137</v>
      </c>
      <c r="G43" s="215"/>
      <c r="H43" s="216"/>
      <c r="I43" s="155">
        <f>IF(-I40&gt;I38,0,I38+I40)</f>
        <v>0</v>
      </c>
    </row>
    <row r="44" spans="1:9" s="1" customFormat="1" ht="9.75" customHeight="1">
      <c r="A44" s="20"/>
      <c r="B44" s="20"/>
      <c r="C44" s="20"/>
      <c r="D44" s="20"/>
      <c r="E44" s="23"/>
      <c r="F44" s="23"/>
      <c r="G44" s="23"/>
      <c r="H44" s="23"/>
      <c r="I44" s="24"/>
    </row>
    <row r="45" spans="1:9" s="1" customFormat="1" ht="18" customHeight="1">
      <c r="A45" s="20" t="s">
        <v>142</v>
      </c>
      <c r="B45" s="20"/>
      <c r="C45" s="35" t="str">
        <f>IF(I43=0,"-",[1]!ConvNumberLetter(I43,1,0))</f>
        <v>-</v>
      </c>
      <c r="D45" s="35"/>
      <c r="E45" s="23"/>
      <c r="F45" s="23"/>
      <c r="G45" s="23"/>
      <c r="H45" s="23"/>
      <c r="I45" s="24"/>
    </row>
    <row r="46" spans="1:9" s="1" customFormat="1" ht="4.5" customHeight="1">
      <c r="A46" s="35"/>
      <c r="B46" s="35"/>
      <c r="C46" s="35"/>
      <c r="D46" s="35"/>
      <c r="E46" s="35"/>
      <c r="F46" s="35"/>
      <c r="G46" s="35"/>
      <c r="H46" s="35"/>
      <c r="I46" s="35"/>
    </row>
    <row r="47" spans="1:9" s="1" customFormat="1" ht="19.5" customHeight="1">
      <c r="A47" s="11"/>
      <c r="B47" s="11"/>
      <c r="C47" s="11"/>
      <c r="D47" s="11"/>
      <c r="E47" s="11"/>
      <c r="F47" s="11"/>
      <c r="G47" s="11" t="s">
        <v>69</v>
      </c>
      <c r="H47" s="22"/>
      <c r="I47" s="22"/>
    </row>
    <row r="48" spans="1:9" s="1" customFormat="1" ht="4.5" customHeight="1">
      <c r="A48" s="11"/>
      <c r="B48" s="11"/>
      <c r="C48" s="11"/>
      <c r="D48" s="11"/>
      <c r="E48" s="11"/>
      <c r="F48" s="11"/>
      <c r="G48" s="11"/>
      <c r="H48" s="22"/>
      <c r="I48" s="22"/>
    </row>
    <row r="49" spans="1:9" s="1" customFormat="1" ht="19.5" customHeight="1">
      <c r="A49" s="11"/>
      <c r="B49" s="11"/>
      <c r="C49" s="11"/>
      <c r="D49" s="11"/>
      <c r="E49" s="11"/>
      <c r="F49" s="11"/>
      <c r="G49" s="11" t="s">
        <v>46</v>
      </c>
      <c r="H49" s="22"/>
      <c r="I49" s="22"/>
    </row>
    <row r="50" spans="1:9" s="1" customFormat="1" ht="19.5" customHeight="1">
      <c r="A50" s="20"/>
      <c r="B50" s="20"/>
      <c r="C50" s="20"/>
      <c r="D50" s="20"/>
      <c r="E50" s="20"/>
      <c r="F50" s="20"/>
      <c r="G50" s="11"/>
      <c r="H50" s="22"/>
      <c r="I50" s="22"/>
    </row>
    <row r="51" ht="19.5" customHeight="1">
      <c r="G51" s="11" t="s">
        <v>148</v>
      </c>
    </row>
    <row r="52" ht="9.75" customHeight="1"/>
    <row r="53" ht="12.75" customHeight="1">
      <c r="A53" s="63" t="s">
        <v>79</v>
      </c>
    </row>
    <row r="54" ht="12.75" customHeight="1">
      <c r="A54" s="63" t="s">
        <v>73</v>
      </c>
    </row>
    <row r="55" ht="12.75" customHeight="1">
      <c r="A55" s="63" t="s">
        <v>74</v>
      </c>
    </row>
    <row r="56" ht="12.75" customHeight="1">
      <c r="A56" s="63" t="s">
        <v>130</v>
      </c>
    </row>
    <row r="57" ht="12.75" customHeight="1">
      <c r="A57" s="63" t="s">
        <v>75</v>
      </c>
    </row>
    <row r="58" ht="12.75" customHeight="1">
      <c r="A58" s="63" t="s">
        <v>76</v>
      </c>
    </row>
    <row r="59" ht="12.75" customHeight="1">
      <c r="A59" s="63" t="s">
        <v>122</v>
      </c>
    </row>
  </sheetData>
  <sheetProtection/>
  <mergeCells count="61">
    <mergeCell ref="A6:I6"/>
    <mergeCell ref="A1:I1"/>
    <mergeCell ref="A2:I2"/>
    <mergeCell ref="A3:I3"/>
    <mergeCell ref="B4:H4"/>
    <mergeCell ref="A5:I5"/>
    <mergeCell ref="D14:E14"/>
    <mergeCell ref="F14:G14"/>
    <mergeCell ref="B8:C8"/>
    <mergeCell ref="D8:E9"/>
    <mergeCell ref="F8:H8"/>
    <mergeCell ref="B9:C9"/>
    <mergeCell ref="B10:C10"/>
    <mergeCell ref="D10:E10"/>
    <mergeCell ref="F10:H10"/>
    <mergeCell ref="B11:C11"/>
    <mergeCell ref="D11:E11"/>
    <mergeCell ref="F11:H11"/>
    <mergeCell ref="D13:E13"/>
    <mergeCell ref="F13:G13"/>
    <mergeCell ref="A22:C22"/>
    <mergeCell ref="D22:E22"/>
    <mergeCell ref="F22:G22"/>
    <mergeCell ref="B15:I15"/>
    <mergeCell ref="A16:E16"/>
    <mergeCell ref="F16:G16"/>
    <mergeCell ref="D18:E18"/>
    <mergeCell ref="F18:G18"/>
    <mergeCell ref="D19:E19"/>
    <mergeCell ref="F19:G19"/>
    <mergeCell ref="I24:I25"/>
    <mergeCell ref="F26:G26"/>
    <mergeCell ref="D20:E20"/>
    <mergeCell ref="F20:G20"/>
    <mergeCell ref="D21:E21"/>
    <mergeCell ref="F21:G21"/>
    <mergeCell ref="A24:A26"/>
    <mergeCell ref="B24:B25"/>
    <mergeCell ref="C24:E24"/>
    <mergeCell ref="F24:G25"/>
    <mergeCell ref="H24:H25"/>
    <mergeCell ref="A28:B28"/>
    <mergeCell ref="D28:E28"/>
    <mergeCell ref="F28:G28"/>
    <mergeCell ref="A29:B29"/>
    <mergeCell ref="D29:E29"/>
    <mergeCell ref="F29:G29"/>
    <mergeCell ref="A31:A32"/>
    <mergeCell ref="B31:B32"/>
    <mergeCell ref="C31:C32"/>
    <mergeCell ref="D31:E31"/>
    <mergeCell ref="F31:G31"/>
    <mergeCell ref="F43:H43"/>
    <mergeCell ref="I31:I32"/>
    <mergeCell ref="D35:H35"/>
    <mergeCell ref="D36:H36"/>
    <mergeCell ref="B38:H38"/>
    <mergeCell ref="B40:H40"/>
    <mergeCell ref="B41:C41"/>
    <mergeCell ref="D41:I41"/>
    <mergeCell ref="H31:H32"/>
  </mergeCells>
  <printOptions horizontalCentered="1"/>
  <pageMargins left="0.1968503937007874" right="0.1968503937007874" top="0.11811023622047245" bottom="0.11811023622047245" header="0" footer="0"/>
  <pageSetup fitToHeight="1" fitToWidth="1" horizontalDpi="600" verticalDpi="600" orientation="portrait" paperSize="9" scale="81"/>
</worksheet>
</file>

<file path=xl/worksheets/sheet28.xml><?xml version="1.0" encoding="utf-8"?>
<worksheet xmlns="http://schemas.openxmlformats.org/spreadsheetml/2006/main" xmlns:r="http://schemas.openxmlformats.org/officeDocument/2006/relationships">
  <sheetPr>
    <pageSetUpPr fitToPage="1"/>
  </sheetPr>
  <dimension ref="A1:IV59"/>
  <sheetViews>
    <sheetView zoomScalePageLayoutView="0" workbookViewId="0" topLeftCell="A1">
      <selection activeCell="A9" sqref="A9"/>
    </sheetView>
  </sheetViews>
  <sheetFormatPr defaultColWidth="11.00390625" defaultRowHeight="14.25"/>
  <cols>
    <col min="1" max="1" width="18.625" style="11" customWidth="1"/>
    <col min="2" max="3" width="12.625" style="11" customWidth="1"/>
    <col min="4" max="7" width="6.625" style="11" customWidth="1"/>
    <col min="8" max="8" width="12.625" style="11" customWidth="1"/>
    <col min="9" max="9" width="13.625" style="11" customWidth="1"/>
    <col min="10" max="10" width="11.625" style="1" customWidth="1"/>
    <col min="11" max="16384" width="10.625" style="1" customWidth="1"/>
  </cols>
  <sheetData>
    <row r="1" spans="1:9" ht="18">
      <c r="A1" s="196" t="s">
        <v>27</v>
      </c>
      <c r="B1" s="196"/>
      <c r="C1" s="196"/>
      <c r="D1" s="196"/>
      <c r="E1" s="196"/>
      <c r="F1" s="196"/>
      <c r="G1" s="196"/>
      <c r="H1" s="196"/>
      <c r="I1" s="196"/>
    </row>
    <row r="2" spans="1:9" ht="18">
      <c r="A2" s="196">
        <v>2017</v>
      </c>
      <c r="B2" s="196"/>
      <c r="C2" s="196"/>
      <c r="D2" s="196"/>
      <c r="E2" s="196"/>
      <c r="F2" s="196"/>
      <c r="G2" s="196"/>
      <c r="H2" s="196"/>
      <c r="I2" s="196"/>
    </row>
    <row r="3" spans="1:256" s="4" customFormat="1" ht="24.75" customHeight="1">
      <c r="A3" s="197" t="s">
        <v>44</v>
      </c>
      <c r="B3" s="198"/>
      <c r="C3" s="198"/>
      <c r="D3" s="198"/>
      <c r="E3" s="198"/>
      <c r="F3" s="198"/>
      <c r="G3" s="198"/>
      <c r="H3" s="198"/>
      <c r="I3" s="19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9.75" customHeight="1">
      <c r="A4" s="12"/>
      <c r="B4" s="199"/>
      <c r="C4" s="199"/>
      <c r="D4" s="199"/>
      <c r="E4" s="199"/>
      <c r="F4" s="199"/>
      <c r="G4" s="199"/>
      <c r="H4" s="199"/>
      <c r="I4" s="13"/>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3.5">
      <c r="A5" s="200" t="s">
        <v>28</v>
      </c>
      <c r="B5" s="201"/>
      <c r="C5" s="201"/>
      <c r="D5" s="201"/>
      <c r="E5" s="201"/>
      <c r="F5" s="201"/>
      <c r="G5" s="201"/>
      <c r="H5" s="201"/>
      <c r="I5" s="202"/>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49.5" customHeight="1">
      <c r="A6" s="294" t="s">
        <v>120</v>
      </c>
      <c r="B6" s="295"/>
      <c r="C6" s="295"/>
      <c r="D6" s="295"/>
      <c r="E6" s="295"/>
      <c r="F6" s="295"/>
      <c r="G6" s="295"/>
      <c r="H6" s="295"/>
      <c r="I6" s="296"/>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9.75" customHeight="1" thickBot="1">
      <c r="A7" s="12"/>
      <c r="B7" s="160"/>
      <c r="C7" s="160"/>
      <c r="D7" s="160"/>
      <c r="E7" s="160"/>
      <c r="F7" s="160"/>
      <c r="G7" s="160"/>
      <c r="H7" s="160"/>
      <c r="I7" s="13"/>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18" customHeight="1">
      <c r="A8" s="38" t="s">
        <v>19</v>
      </c>
      <c r="B8" s="300" t="s">
        <v>183</v>
      </c>
      <c r="C8" s="301"/>
      <c r="D8" s="221" t="s">
        <v>128</v>
      </c>
      <c r="E8" s="222"/>
      <c r="F8" s="302" t="s">
        <v>64</v>
      </c>
      <c r="G8" s="302"/>
      <c r="H8" s="303"/>
      <c r="I8" s="84"/>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18" customHeight="1">
      <c r="A9" s="39" t="s">
        <v>49</v>
      </c>
      <c r="B9" s="304"/>
      <c r="C9" s="305"/>
      <c r="D9" s="223"/>
      <c r="E9" s="224"/>
      <c r="F9" s="85" t="s">
        <v>81</v>
      </c>
      <c r="G9" s="85"/>
      <c r="H9" s="86"/>
      <c r="I9" s="40">
        <f>Taux!A37</f>
        <v>1785</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18" customHeight="1" thickBot="1">
      <c r="A10" s="91" t="s">
        <v>55</v>
      </c>
      <c r="B10" s="306"/>
      <c r="C10" s="307"/>
      <c r="D10" s="225" t="s">
        <v>129</v>
      </c>
      <c r="E10" s="226"/>
      <c r="F10" s="308" t="s">
        <v>77</v>
      </c>
      <c r="G10" s="309"/>
      <c r="H10" s="309"/>
      <c r="I10" s="93"/>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4" customFormat="1" ht="18" customHeight="1" thickBot="1">
      <c r="A11" s="87" t="s">
        <v>48</v>
      </c>
      <c r="B11" s="312"/>
      <c r="C11" s="313"/>
      <c r="D11" s="227">
        <v>350</v>
      </c>
      <c r="E11" s="228"/>
      <c r="F11" s="229" t="s">
        <v>78</v>
      </c>
      <c r="G11" s="229"/>
      <c r="H11" s="230"/>
      <c r="I11" s="92" t="str">
        <f>IF(I10="","-",I9*I10/12)</f>
        <v>-</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4" customFormat="1" ht="9.75" customHeight="1" thickBot="1">
      <c r="A12" s="15"/>
      <c r="B12" s="16"/>
      <c r="C12" s="160"/>
      <c r="D12" s="160"/>
      <c r="E12" s="160"/>
      <c r="F12" s="160"/>
      <c r="G12" s="160"/>
      <c r="H12" s="160"/>
      <c r="I12" s="13"/>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4" customFormat="1" ht="34.5" customHeight="1">
      <c r="A13" s="25" t="s">
        <v>20</v>
      </c>
      <c r="B13" s="26" t="s">
        <v>56</v>
      </c>
      <c r="C13" s="26" t="s">
        <v>57</v>
      </c>
      <c r="D13" s="261" t="s">
        <v>58</v>
      </c>
      <c r="E13" s="262"/>
      <c r="F13" s="273" t="s">
        <v>34</v>
      </c>
      <c r="G13" s="274"/>
      <c r="H13" s="27" t="s">
        <v>33</v>
      </c>
      <c r="I13" s="28" t="s">
        <v>0</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4" customFormat="1" ht="18" customHeight="1">
      <c r="A14" s="88" t="s">
        <v>9</v>
      </c>
      <c r="B14" s="94">
        <f>I8</f>
        <v>0</v>
      </c>
      <c r="C14" s="89"/>
      <c r="D14" s="310">
        <f>IF((B14+(C14*0.25)&lt;F16),(B14+(C14*0.25)),F16)</f>
        <v>0</v>
      </c>
      <c r="E14" s="311"/>
      <c r="F14" s="271">
        <f>D14*(10/12)*Taux!C5</f>
        <v>0</v>
      </c>
      <c r="G14" s="272"/>
      <c r="H14" s="116">
        <f>D14*(2/12)*Taux!C6</f>
        <v>0</v>
      </c>
      <c r="I14" s="117">
        <f>F14+H14</f>
        <v>0</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4" customFormat="1" ht="18" customHeight="1" thickBot="1">
      <c r="A15" s="29" t="s">
        <v>71</v>
      </c>
      <c r="B15" s="297"/>
      <c r="C15" s="298"/>
      <c r="D15" s="298"/>
      <c r="E15" s="298"/>
      <c r="F15" s="298"/>
      <c r="G15" s="298"/>
      <c r="H15" s="298"/>
      <c r="I15" s="299"/>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4" customFormat="1" ht="18" customHeight="1" thickBot="1">
      <c r="A16" s="275" t="s">
        <v>135</v>
      </c>
      <c r="B16" s="276"/>
      <c r="C16" s="276"/>
      <c r="D16" s="276"/>
      <c r="E16" s="277"/>
      <c r="F16" s="278">
        <f>IF(D11="","",IF(D11&lt;=Taux!B10,Taux!C10,(IF(AND(D11&gt;Taux!B10,D11&lt;=Taux!B11),Taux!C11,(IF(AND(D11&gt;Taux!B11,D11&lt;=Taux!B12),Taux!C12,(IF(AND(D11&gt;Taux!B12,D11&lt;=Taux!B13),Taux!C13,Taux!C14))))))))</f>
        <v>3</v>
      </c>
      <c r="G16" s="279"/>
      <c r="H16" s="152"/>
      <c r="I16" s="15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4" customFormat="1" ht="9.75" customHeight="1" thickBot="1">
      <c r="A17" s="11"/>
      <c r="B17" s="11"/>
      <c r="C17" s="11"/>
      <c r="D17" s="11"/>
      <c r="E17" s="11"/>
      <c r="F17" s="11"/>
      <c r="G17" s="11"/>
      <c r="H17" s="11"/>
      <c r="I17" s="1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4" customFormat="1" ht="34.5" customHeight="1">
      <c r="A18" s="62" t="s">
        <v>72</v>
      </c>
      <c r="B18" s="33" t="s">
        <v>99</v>
      </c>
      <c r="C18" s="33" t="s">
        <v>100</v>
      </c>
      <c r="D18" s="261" t="s">
        <v>47</v>
      </c>
      <c r="E18" s="262"/>
      <c r="F18" s="273" t="s">
        <v>31</v>
      </c>
      <c r="G18" s="274"/>
      <c r="H18" s="27" t="s">
        <v>32</v>
      </c>
      <c r="I18" s="28" t="s">
        <v>112</v>
      </c>
      <c r="J18" s="10"/>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4" customFormat="1" ht="18" customHeight="1">
      <c r="A19" s="32" t="s">
        <v>22</v>
      </c>
      <c r="B19" s="42"/>
      <c r="C19" s="43"/>
      <c r="D19" s="231">
        <f>IF($B$26="OUI","-",C19-B19)</f>
        <v>0</v>
      </c>
      <c r="E19" s="232"/>
      <c r="F19" s="233">
        <f>IF(D19="-","-",D19*Taux!$C$18*10/12)</f>
        <v>0</v>
      </c>
      <c r="G19" s="234"/>
      <c r="H19" s="107">
        <f>IF(D19="-","-",D19*Taux!$C$19*2/12)</f>
        <v>0</v>
      </c>
      <c r="I19" s="108">
        <f>IF(D19="-","-",F19+H19)</f>
        <v>0</v>
      </c>
      <c r="J19" s="10"/>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4" customFormat="1" ht="18" customHeight="1">
      <c r="A20" s="32" t="s">
        <v>23</v>
      </c>
      <c r="B20" s="42"/>
      <c r="C20" s="43"/>
      <c r="D20" s="231">
        <f>IF($B$26="OUI","-",C20-B20)</f>
        <v>0</v>
      </c>
      <c r="E20" s="232"/>
      <c r="F20" s="233">
        <f>IF(D20="-","-",D20*Taux!$C$18*10/12)</f>
        <v>0</v>
      </c>
      <c r="G20" s="234"/>
      <c r="H20" s="107">
        <f>IF(D20="-","-",D20*Taux!$C$19*2/12)</f>
        <v>0</v>
      </c>
      <c r="I20" s="108">
        <f>IF(D20="-","-",F20+H20)</f>
        <v>0</v>
      </c>
      <c r="J20" s="10"/>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4" customFormat="1" ht="18" customHeight="1">
      <c r="A21" s="32" t="s">
        <v>24</v>
      </c>
      <c r="B21" s="42"/>
      <c r="C21" s="43"/>
      <c r="D21" s="231">
        <f>IF($B$26="OUI","-",C21-B21)</f>
        <v>0</v>
      </c>
      <c r="E21" s="232"/>
      <c r="F21" s="233">
        <f>IF(D21="-","-",D21*Taux!$C$18*10/12)</f>
        <v>0</v>
      </c>
      <c r="G21" s="234"/>
      <c r="H21" s="107">
        <f>IF(D21="-","-",D21*Taux!$C$19*2/12)</f>
        <v>0</v>
      </c>
      <c r="I21" s="108">
        <f>IF(D21="-","-",F21+H21)</f>
        <v>0</v>
      </c>
      <c r="J21" s="10"/>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4" customFormat="1" ht="18" customHeight="1" thickBot="1">
      <c r="A22" s="265" t="s">
        <v>29</v>
      </c>
      <c r="B22" s="266"/>
      <c r="C22" s="266"/>
      <c r="D22" s="267">
        <f>SUM(D19:E21)</f>
        <v>0</v>
      </c>
      <c r="E22" s="268"/>
      <c r="F22" s="269">
        <f>SUM(F19:G21)</f>
        <v>0</v>
      </c>
      <c r="G22" s="270"/>
      <c r="H22" s="109">
        <f>SUM(H19:H21)</f>
        <v>0</v>
      </c>
      <c r="I22" s="110">
        <f>SUM(I19:I21)</f>
        <v>0</v>
      </c>
      <c r="J22" s="10"/>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4" customFormat="1" ht="9.75" customHeight="1" thickBot="1">
      <c r="A23" s="15"/>
      <c r="B23" s="15"/>
      <c r="C23" s="15"/>
      <c r="D23" s="131"/>
      <c r="E23" s="131"/>
      <c r="F23" s="132"/>
      <c r="G23" s="132"/>
      <c r="H23" s="133"/>
      <c r="I23" s="132"/>
      <c r="J23" s="10"/>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4" customFormat="1" ht="16.5" customHeight="1">
      <c r="A24" s="280" t="s">
        <v>113</v>
      </c>
      <c r="B24" s="288" t="s">
        <v>110</v>
      </c>
      <c r="C24" s="285" t="s">
        <v>116</v>
      </c>
      <c r="D24" s="286"/>
      <c r="E24" s="287"/>
      <c r="F24" s="290" t="s">
        <v>31</v>
      </c>
      <c r="G24" s="291"/>
      <c r="H24" s="235" t="s">
        <v>32</v>
      </c>
      <c r="I24" s="263" t="s">
        <v>111</v>
      </c>
      <c r="J24" s="10"/>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4" customFormat="1" ht="16.5" customHeight="1">
      <c r="A25" s="281"/>
      <c r="B25" s="289"/>
      <c r="C25" s="134" t="s">
        <v>118</v>
      </c>
      <c r="D25" s="136" t="s">
        <v>117</v>
      </c>
      <c r="E25" s="135" t="s">
        <v>119</v>
      </c>
      <c r="F25" s="292"/>
      <c r="G25" s="293"/>
      <c r="H25" s="236"/>
      <c r="I25" s="264"/>
      <c r="J25" s="10"/>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4" customFormat="1" ht="19.5" customHeight="1" thickBot="1">
      <c r="A26" s="282"/>
      <c r="B26" s="137" t="s">
        <v>114</v>
      </c>
      <c r="C26" s="140" t="str">
        <f>IF(B26="OUI",D26+E26,"-")</f>
        <v>-</v>
      </c>
      <c r="D26" s="139" t="str">
        <f>IF(B26="OUI",Taux!C25,"-")</f>
        <v>-</v>
      </c>
      <c r="E26" s="138" t="str">
        <f>IF(B26="OUI",IF(B33&lt;=2,Taux!C22,IF(B33&gt;4,Taux!C24,Taux!C23)),"-")</f>
        <v>-</v>
      </c>
      <c r="F26" s="283" t="str">
        <f>IF(B26="OUI",C26*Taux!$C$18*10/12,"-")</f>
        <v>-</v>
      </c>
      <c r="G26" s="284"/>
      <c r="H26" s="109" t="str">
        <f>IF(B26="OUI",C26*Taux!$C$19*2/12,"-")</f>
        <v>-</v>
      </c>
      <c r="I26" s="110">
        <f>IF(B26="OUI",F26+H26,0)</f>
        <v>0</v>
      </c>
      <c r="J26" s="10"/>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4" customFormat="1" ht="9.75" customHeight="1" thickBot="1">
      <c r="A27" s="12"/>
      <c r="B27" s="12"/>
      <c r="C27" s="13"/>
      <c r="D27" s="13"/>
      <c r="E27" s="17"/>
      <c r="F27" s="17"/>
      <c r="G27" s="18"/>
      <c r="H27" s="17"/>
      <c r="I27" s="19"/>
      <c r="J27" s="10"/>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4" customFormat="1" ht="34.5" customHeight="1">
      <c r="A28" s="244" t="s">
        <v>25</v>
      </c>
      <c r="B28" s="245"/>
      <c r="C28" s="31" t="s">
        <v>7</v>
      </c>
      <c r="D28" s="246" t="s">
        <v>8</v>
      </c>
      <c r="E28" s="247"/>
      <c r="F28" s="248" t="s">
        <v>35</v>
      </c>
      <c r="G28" s="249"/>
      <c r="H28" s="27" t="s">
        <v>36</v>
      </c>
      <c r="I28" s="28" t="s">
        <v>11</v>
      </c>
      <c r="J28" s="10"/>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4" customFormat="1" ht="18" customHeight="1" thickBot="1">
      <c r="A29" s="253" t="s">
        <v>6</v>
      </c>
      <c r="B29" s="254"/>
      <c r="C29" s="111">
        <f>Taux!C20</f>
        <v>8</v>
      </c>
      <c r="D29" s="255">
        <f>Taux!C21</f>
        <v>8.4</v>
      </c>
      <c r="E29" s="256"/>
      <c r="F29" s="255">
        <f>C29*10</f>
        <v>80</v>
      </c>
      <c r="G29" s="256"/>
      <c r="H29" s="111">
        <f>D29*2</f>
        <v>16.8</v>
      </c>
      <c r="I29" s="110">
        <f>F29+H29</f>
        <v>96.8</v>
      </c>
      <c r="J29" s="10"/>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4" customFormat="1" ht="9.75" customHeight="1" thickBot="1">
      <c r="A30" s="12"/>
      <c r="B30" s="12"/>
      <c r="C30" s="13"/>
      <c r="D30" s="13"/>
      <c r="E30" s="17"/>
      <c r="F30" s="17"/>
      <c r="G30" s="18"/>
      <c r="H30" s="17"/>
      <c r="I30" s="19"/>
      <c r="J30" s="10"/>
      <c r="K30" s="6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10" s="1" customFormat="1" ht="16.5" customHeight="1">
      <c r="A31" s="257" t="s">
        <v>21</v>
      </c>
      <c r="B31" s="259" t="s">
        <v>37</v>
      </c>
      <c r="C31" s="259" t="s">
        <v>26</v>
      </c>
      <c r="D31" s="261" t="s">
        <v>39</v>
      </c>
      <c r="E31" s="262"/>
      <c r="F31" s="261" t="s">
        <v>40</v>
      </c>
      <c r="G31" s="262"/>
      <c r="H31" s="250" t="s">
        <v>41</v>
      </c>
      <c r="I31" s="251" t="s">
        <v>10</v>
      </c>
      <c r="J31" s="10"/>
    </row>
    <row r="32" spans="1:10" s="1" customFormat="1" ht="16.5" customHeight="1">
      <c r="A32" s="258"/>
      <c r="B32" s="260"/>
      <c r="C32" s="260"/>
      <c r="D32" s="37" t="s">
        <v>42</v>
      </c>
      <c r="E32" s="37" t="s">
        <v>43</v>
      </c>
      <c r="F32" s="37" t="s">
        <v>42</v>
      </c>
      <c r="G32" s="37" t="s">
        <v>84</v>
      </c>
      <c r="H32" s="210"/>
      <c r="I32" s="252"/>
      <c r="J32" s="10"/>
    </row>
    <row r="33" spans="1:10" s="1" customFormat="1" ht="18" customHeight="1" thickBot="1">
      <c r="A33" s="34" t="s">
        <v>9</v>
      </c>
      <c r="B33" s="41"/>
      <c r="C33" s="30">
        <f>IF(B33&lt;=2,Taux!C30,IF(B33&gt;4,Taux!C32,Taux!C31))</f>
        <v>70</v>
      </c>
      <c r="D33" s="41"/>
      <c r="E33" s="30">
        <f>D33*Taux!C34</f>
        <v>0</v>
      </c>
      <c r="F33" s="41"/>
      <c r="G33" s="30">
        <f>F33*Taux!C33</f>
        <v>0</v>
      </c>
      <c r="H33" s="161">
        <f>C33+E33+G33</f>
        <v>70</v>
      </c>
      <c r="I33" s="112">
        <f>(((H33*Taux!C28)*10/12)+((H33*Taux!C29)*2/12))</f>
        <v>245.11666666666667</v>
      </c>
      <c r="J33" s="10"/>
    </row>
    <row r="34" spans="1:9" s="1" customFormat="1" ht="9.75" customHeight="1" thickBot="1">
      <c r="A34" s="20"/>
      <c r="B34" s="20"/>
      <c r="C34" s="20"/>
      <c r="D34" s="20"/>
      <c r="E34" s="20"/>
      <c r="F34" s="20"/>
      <c r="G34" s="21"/>
      <c r="H34" s="22"/>
      <c r="I34" s="22"/>
    </row>
    <row r="35" spans="1:9" s="1" customFormat="1" ht="18" customHeight="1" thickBot="1">
      <c r="A35" s="103" t="s">
        <v>59</v>
      </c>
      <c r="B35" s="104"/>
      <c r="C35" s="20"/>
      <c r="D35" s="237" t="s">
        <v>80</v>
      </c>
      <c r="E35" s="238"/>
      <c r="F35" s="238"/>
      <c r="G35" s="238"/>
      <c r="H35" s="238"/>
      <c r="I35" s="113">
        <f>I14+I22+I26+I29+I33</f>
        <v>341.9166666666667</v>
      </c>
    </row>
    <row r="36" spans="1:9" s="1" customFormat="1" ht="18" customHeight="1" thickBot="1">
      <c r="A36" s="103" t="s">
        <v>123</v>
      </c>
      <c r="B36" s="104"/>
      <c r="C36" s="20"/>
      <c r="D36" s="239" t="s">
        <v>121</v>
      </c>
      <c r="E36" s="240"/>
      <c r="F36" s="240"/>
      <c r="G36" s="240"/>
      <c r="H36" s="240"/>
      <c r="I36" s="114" t="str">
        <f>IF(I10="","-",(((I14+I29+I33+(IF(B26="OUI",I26,0)))*I10/12)+I22))</f>
        <v>-</v>
      </c>
    </row>
    <row r="37" spans="1:9" s="1" customFormat="1" ht="9.75" customHeight="1" thickBot="1">
      <c r="A37" s="20"/>
      <c r="B37" s="20"/>
      <c r="C37" s="20"/>
      <c r="D37" s="20"/>
      <c r="E37" s="20"/>
      <c r="F37" s="20"/>
      <c r="G37" s="21"/>
      <c r="H37" s="22"/>
      <c r="I37" s="22"/>
    </row>
    <row r="38" spans="1:9" s="1" customFormat="1" ht="19.5" customHeight="1" thickBot="1">
      <c r="A38" s="20"/>
      <c r="B38" s="241" t="s">
        <v>45</v>
      </c>
      <c r="C38" s="242"/>
      <c r="D38" s="242"/>
      <c r="E38" s="242"/>
      <c r="F38" s="242"/>
      <c r="G38" s="242"/>
      <c r="H38" s="243"/>
      <c r="I38" s="115">
        <f>IF(I10="",IF(I35&lt;I9,0,I35-I9),IF(I36&lt;I11,0,I36-I11))</f>
        <v>0</v>
      </c>
    </row>
    <row r="39" spans="1:9" s="1" customFormat="1" ht="9.75" customHeight="1" thickBot="1">
      <c r="A39" s="20"/>
      <c r="B39" s="20"/>
      <c r="C39" s="20"/>
      <c r="D39" s="20"/>
      <c r="E39" s="23"/>
      <c r="F39" s="23"/>
      <c r="G39" s="23"/>
      <c r="H39" s="23"/>
      <c r="I39" s="24"/>
    </row>
    <row r="40" spans="1:9" s="1" customFormat="1" ht="19.5" customHeight="1" thickBot="1">
      <c r="A40" s="20"/>
      <c r="B40" s="211" t="s">
        <v>136</v>
      </c>
      <c r="C40" s="212"/>
      <c r="D40" s="212"/>
      <c r="E40" s="212"/>
      <c r="F40" s="212"/>
      <c r="G40" s="212"/>
      <c r="H40" s="213"/>
      <c r="I40" s="154">
        <f>IF(I10="",-I14,-I14*I10/12)</f>
        <v>0</v>
      </c>
    </row>
    <row r="41" spans="1:9" s="1" customFormat="1" ht="39.75" customHeight="1" thickBot="1">
      <c r="A41" s="20"/>
      <c r="B41" s="217" t="s">
        <v>138</v>
      </c>
      <c r="C41" s="218"/>
      <c r="D41" s="219" t="s">
        <v>147</v>
      </c>
      <c r="E41" s="219"/>
      <c r="F41" s="219"/>
      <c r="G41" s="219"/>
      <c r="H41" s="219"/>
      <c r="I41" s="220"/>
    </row>
    <row r="42" spans="1:9" s="1" customFormat="1" ht="9.75" customHeight="1" thickBot="1">
      <c r="A42" s="20"/>
      <c r="B42" s="20"/>
      <c r="C42" s="20"/>
      <c r="D42" s="20"/>
      <c r="E42" s="23"/>
      <c r="F42" s="23"/>
      <c r="G42" s="23"/>
      <c r="H42" s="23"/>
      <c r="I42" s="24"/>
    </row>
    <row r="43" spans="1:9" s="1" customFormat="1" ht="19.5" customHeight="1" thickBot="1">
      <c r="A43" s="20"/>
      <c r="B43" s="49"/>
      <c r="C43" s="49"/>
      <c r="D43" s="49"/>
      <c r="E43" s="49"/>
      <c r="F43" s="214" t="s">
        <v>137</v>
      </c>
      <c r="G43" s="215"/>
      <c r="H43" s="216"/>
      <c r="I43" s="155">
        <f>IF(-I40&gt;I38,0,I38+I40)</f>
        <v>0</v>
      </c>
    </row>
    <row r="44" spans="1:9" s="1" customFormat="1" ht="9.75" customHeight="1">
      <c r="A44" s="20"/>
      <c r="B44" s="20"/>
      <c r="C44" s="20"/>
      <c r="D44" s="20"/>
      <c r="E44" s="23"/>
      <c r="F44" s="23"/>
      <c r="G44" s="23"/>
      <c r="H44" s="23"/>
      <c r="I44" s="24"/>
    </row>
    <row r="45" spans="1:9" s="1" customFormat="1" ht="18" customHeight="1">
      <c r="A45" s="20" t="s">
        <v>142</v>
      </c>
      <c r="B45" s="20"/>
      <c r="C45" s="35" t="str">
        <f>IF(I43=0,"-",[1]!ConvNumberLetter(I43,1,0))</f>
        <v>-</v>
      </c>
      <c r="D45" s="35"/>
      <c r="E45" s="23"/>
      <c r="F45" s="23"/>
      <c r="G45" s="23"/>
      <c r="H45" s="23"/>
      <c r="I45" s="24"/>
    </row>
    <row r="46" spans="1:9" s="1" customFormat="1" ht="4.5" customHeight="1">
      <c r="A46" s="35"/>
      <c r="B46" s="35"/>
      <c r="C46" s="35"/>
      <c r="D46" s="35"/>
      <c r="E46" s="35"/>
      <c r="F46" s="35"/>
      <c r="G46" s="35"/>
      <c r="H46" s="35"/>
      <c r="I46" s="35"/>
    </row>
    <row r="47" spans="1:9" s="1" customFormat="1" ht="19.5" customHeight="1">
      <c r="A47" s="11"/>
      <c r="B47" s="11"/>
      <c r="C47" s="11"/>
      <c r="D47" s="11"/>
      <c r="E47" s="11"/>
      <c r="F47" s="11"/>
      <c r="G47" s="11" t="s">
        <v>69</v>
      </c>
      <c r="H47" s="22"/>
      <c r="I47" s="22"/>
    </row>
    <row r="48" spans="1:9" s="1" customFormat="1" ht="4.5" customHeight="1">
      <c r="A48" s="11"/>
      <c r="B48" s="11"/>
      <c r="C48" s="11"/>
      <c r="D48" s="11"/>
      <c r="E48" s="11"/>
      <c r="F48" s="11"/>
      <c r="G48" s="11"/>
      <c r="H48" s="22"/>
      <c r="I48" s="22"/>
    </row>
    <row r="49" spans="1:9" s="1" customFormat="1" ht="19.5" customHeight="1">
      <c r="A49" s="11"/>
      <c r="B49" s="11"/>
      <c r="C49" s="11"/>
      <c r="D49" s="11"/>
      <c r="E49" s="11"/>
      <c r="F49" s="11"/>
      <c r="G49" s="11" t="s">
        <v>46</v>
      </c>
      <c r="H49" s="22"/>
      <c r="I49" s="22"/>
    </row>
    <row r="50" spans="1:9" s="1" customFormat="1" ht="19.5" customHeight="1">
      <c r="A50" s="20"/>
      <c r="B50" s="20"/>
      <c r="C50" s="20"/>
      <c r="D50" s="20"/>
      <c r="E50" s="20"/>
      <c r="F50" s="20"/>
      <c r="G50" s="11"/>
      <c r="H50" s="22"/>
      <c r="I50" s="22"/>
    </row>
    <row r="51" ht="19.5" customHeight="1">
      <c r="G51" s="11" t="s">
        <v>148</v>
      </c>
    </row>
    <row r="52" ht="9.75" customHeight="1"/>
    <row r="53" ht="12.75" customHeight="1">
      <c r="A53" s="63" t="s">
        <v>79</v>
      </c>
    </row>
    <row r="54" ht="12.75" customHeight="1">
      <c r="A54" s="63" t="s">
        <v>73</v>
      </c>
    </row>
    <row r="55" ht="12.75" customHeight="1">
      <c r="A55" s="63" t="s">
        <v>74</v>
      </c>
    </row>
    <row r="56" ht="12.75" customHeight="1">
      <c r="A56" s="63" t="s">
        <v>130</v>
      </c>
    </row>
    <row r="57" ht="12.75" customHeight="1">
      <c r="A57" s="63" t="s">
        <v>75</v>
      </c>
    </row>
    <row r="58" ht="12.75" customHeight="1">
      <c r="A58" s="63" t="s">
        <v>76</v>
      </c>
    </row>
    <row r="59" ht="12.75" customHeight="1">
      <c r="A59" s="63" t="s">
        <v>122</v>
      </c>
    </row>
  </sheetData>
  <sheetProtection/>
  <mergeCells count="61">
    <mergeCell ref="A6:I6"/>
    <mergeCell ref="A1:I1"/>
    <mergeCell ref="A2:I2"/>
    <mergeCell ref="A3:I3"/>
    <mergeCell ref="B4:H4"/>
    <mergeCell ref="A5:I5"/>
    <mergeCell ref="D14:E14"/>
    <mergeCell ref="F14:G14"/>
    <mergeCell ref="B8:C8"/>
    <mergeCell ref="D8:E9"/>
    <mergeCell ref="F8:H8"/>
    <mergeCell ref="B9:C9"/>
    <mergeCell ref="B10:C10"/>
    <mergeCell ref="D10:E10"/>
    <mergeCell ref="F10:H10"/>
    <mergeCell ref="B11:C11"/>
    <mergeCell ref="D11:E11"/>
    <mergeCell ref="F11:H11"/>
    <mergeCell ref="D13:E13"/>
    <mergeCell ref="F13:G13"/>
    <mergeCell ref="A22:C22"/>
    <mergeCell ref="D22:E22"/>
    <mergeCell ref="F22:G22"/>
    <mergeCell ref="B15:I15"/>
    <mergeCell ref="A16:E16"/>
    <mergeCell ref="F16:G16"/>
    <mergeCell ref="D18:E18"/>
    <mergeCell ref="F18:G18"/>
    <mergeCell ref="D19:E19"/>
    <mergeCell ref="F19:G19"/>
    <mergeCell ref="I24:I25"/>
    <mergeCell ref="F26:G26"/>
    <mergeCell ref="D20:E20"/>
    <mergeCell ref="F20:G20"/>
    <mergeCell ref="D21:E21"/>
    <mergeCell ref="F21:G21"/>
    <mergeCell ref="A24:A26"/>
    <mergeCell ref="B24:B25"/>
    <mergeCell ref="C24:E24"/>
    <mergeCell ref="F24:G25"/>
    <mergeCell ref="H24:H25"/>
    <mergeCell ref="A28:B28"/>
    <mergeCell ref="D28:E28"/>
    <mergeCell ref="F28:G28"/>
    <mergeCell ref="A29:B29"/>
    <mergeCell ref="D29:E29"/>
    <mergeCell ref="F29:G29"/>
    <mergeCell ref="A31:A32"/>
    <mergeCell ref="B31:B32"/>
    <mergeCell ref="C31:C32"/>
    <mergeCell ref="D31:E31"/>
    <mergeCell ref="F31:G31"/>
    <mergeCell ref="F43:H43"/>
    <mergeCell ref="I31:I32"/>
    <mergeCell ref="D35:H35"/>
    <mergeCell ref="D36:H36"/>
    <mergeCell ref="B38:H38"/>
    <mergeCell ref="B40:H40"/>
    <mergeCell ref="B41:C41"/>
    <mergeCell ref="D41:I41"/>
    <mergeCell ref="H31:H32"/>
  </mergeCells>
  <printOptions horizontalCentered="1"/>
  <pageMargins left="0.1968503937007874" right="0.1968503937007874" top="0.11811023622047245" bottom="0.11811023622047245" header="0" footer="0"/>
  <pageSetup fitToHeight="1" fitToWidth="1" horizontalDpi="600" verticalDpi="600" orientation="portrait" paperSize="9" scale="81"/>
</worksheet>
</file>

<file path=xl/worksheets/sheet29.xml><?xml version="1.0" encoding="utf-8"?>
<worksheet xmlns="http://schemas.openxmlformats.org/spreadsheetml/2006/main" xmlns:r="http://schemas.openxmlformats.org/officeDocument/2006/relationships">
  <sheetPr>
    <pageSetUpPr fitToPage="1"/>
  </sheetPr>
  <dimension ref="A1:IV59"/>
  <sheetViews>
    <sheetView zoomScalePageLayoutView="0" workbookViewId="0" topLeftCell="A1">
      <selection activeCell="A9" sqref="A9"/>
    </sheetView>
  </sheetViews>
  <sheetFormatPr defaultColWidth="11.00390625" defaultRowHeight="14.25"/>
  <cols>
    <col min="1" max="1" width="18.625" style="11" customWidth="1"/>
    <col min="2" max="3" width="12.625" style="11" customWidth="1"/>
    <col min="4" max="7" width="6.625" style="11" customWidth="1"/>
    <col min="8" max="8" width="12.625" style="11" customWidth="1"/>
    <col min="9" max="9" width="13.625" style="11" customWidth="1"/>
    <col min="10" max="10" width="11.625" style="1" customWidth="1"/>
    <col min="11" max="16384" width="10.625" style="1" customWidth="1"/>
  </cols>
  <sheetData>
    <row r="1" spans="1:9" ht="18">
      <c r="A1" s="196" t="s">
        <v>27</v>
      </c>
      <c r="B1" s="196"/>
      <c r="C1" s="196"/>
      <c r="D1" s="196"/>
      <c r="E1" s="196"/>
      <c r="F1" s="196"/>
      <c r="G1" s="196"/>
      <c r="H1" s="196"/>
      <c r="I1" s="196"/>
    </row>
    <row r="2" spans="1:9" ht="18">
      <c r="A2" s="196">
        <v>2017</v>
      </c>
      <c r="B2" s="196"/>
      <c r="C2" s="196"/>
      <c r="D2" s="196"/>
      <c r="E2" s="196"/>
      <c r="F2" s="196"/>
      <c r="G2" s="196"/>
      <c r="H2" s="196"/>
      <c r="I2" s="196"/>
    </row>
    <row r="3" spans="1:256" s="4" customFormat="1" ht="24.75" customHeight="1">
      <c r="A3" s="197" t="s">
        <v>44</v>
      </c>
      <c r="B3" s="198"/>
      <c r="C3" s="198"/>
      <c r="D3" s="198"/>
      <c r="E3" s="198"/>
      <c r="F3" s="198"/>
      <c r="G3" s="198"/>
      <c r="H3" s="198"/>
      <c r="I3" s="19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9.75" customHeight="1">
      <c r="A4" s="12"/>
      <c r="B4" s="199"/>
      <c r="C4" s="199"/>
      <c r="D4" s="199"/>
      <c r="E4" s="199"/>
      <c r="F4" s="199"/>
      <c r="G4" s="199"/>
      <c r="H4" s="199"/>
      <c r="I4" s="13"/>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3.5">
      <c r="A5" s="200" t="s">
        <v>28</v>
      </c>
      <c r="B5" s="201"/>
      <c r="C5" s="201"/>
      <c r="D5" s="201"/>
      <c r="E5" s="201"/>
      <c r="F5" s="201"/>
      <c r="G5" s="201"/>
      <c r="H5" s="201"/>
      <c r="I5" s="202"/>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49.5" customHeight="1">
      <c r="A6" s="294" t="s">
        <v>120</v>
      </c>
      <c r="B6" s="295"/>
      <c r="C6" s="295"/>
      <c r="D6" s="295"/>
      <c r="E6" s="295"/>
      <c r="F6" s="295"/>
      <c r="G6" s="295"/>
      <c r="H6" s="295"/>
      <c r="I6" s="296"/>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9.75" customHeight="1" thickBot="1">
      <c r="A7" s="12"/>
      <c r="B7" s="160"/>
      <c r="C7" s="160"/>
      <c r="D7" s="160"/>
      <c r="E7" s="160"/>
      <c r="F7" s="160"/>
      <c r="G7" s="160"/>
      <c r="H7" s="160"/>
      <c r="I7" s="13"/>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18" customHeight="1">
      <c r="A8" s="38" t="s">
        <v>19</v>
      </c>
      <c r="B8" s="300" t="s">
        <v>183</v>
      </c>
      <c r="C8" s="301"/>
      <c r="D8" s="221" t="s">
        <v>128</v>
      </c>
      <c r="E8" s="222"/>
      <c r="F8" s="302" t="s">
        <v>64</v>
      </c>
      <c r="G8" s="302"/>
      <c r="H8" s="303"/>
      <c r="I8" s="84"/>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18" customHeight="1">
      <c r="A9" s="39" t="s">
        <v>49</v>
      </c>
      <c r="B9" s="304"/>
      <c r="C9" s="305"/>
      <c r="D9" s="223"/>
      <c r="E9" s="224"/>
      <c r="F9" s="85" t="s">
        <v>81</v>
      </c>
      <c r="G9" s="85"/>
      <c r="H9" s="86"/>
      <c r="I9" s="40">
        <f>Taux!A37</f>
        <v>1785</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18" customHeight="1" thickBot="1">
      <c r="A10" s="91" t="s">
        <v>55</v>
      </c>
      <c r="B10" s="306"/>
      <c r="C10" s="307"/>
      <c r="D10" s="225" t="s">
        <v>129</v>
      </c>
      <c r="E10" s="226"/>
      <c r="F10" s="308" t="s">
        <v>77</v>
      </c>
      <c r="G10" s="309"/>
      <c r="H10" s="309"/>
      <c r="I10" s="93"/>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4" customFormat="1" ht="18" customHeight="1" thickBot="1">
      <c r="A11" s="87" t="s">
        <v>48</v>
      </c>
      <c r="B11" s="312"/>
      <c r="C11" s="313"/>
      <c r="D11" s="227">
        <v>350</v>
      </c>
      <c r="E11" s="228"/>
      <c r="F11" s="229" t="s">
        <v>78</v>
      </c>
      <c r="G11" s="229"/>
      <c r="H11" s="230"/>
      <c r="I11" s="92" t="str">
        <f>IF(I10="","-",I9*I10/12)</f>
        <v>-</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4" customFormat="1" ht="9.75" customHeight="1" thickBot="1">
      <c r="A12" s="15"/>
      <c r="B12" s="16"/>
      <c r="C12" s="160"/>
      <c r="D12" s="160"/>
      <c r="E12" s="160"/>
      <c r="F12" s="160"/>
      <c r="G12" s="160"/>
      <c r="H12" s="160"/>
      <c r="I12" s="13"/>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4" customFormat="1" ht="34.5" customHeight="1">
      <c r="A13" s="25" t="s">
        <v>20</v>
      </c>
      <c r="B13" s="26" t="s">
        <v>56</v>
      </c>
      <c r="C13" s="26" t="s">
        <v>57</v>
      </c>
      <c r="D13" s="261" t="s">
        <v>58</v>
      </c>
      <c r="E13" s="262"/>
      <c r="F13" s="273" t="s">
        <v>34</v>
      </c>
      <c r="G13" s="274"/>
      <c r="H13" s="27" t="s">
        <v>33</v>
      </c>
      <c r="I13" s="28" t="s">
        <v>0</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4" customFormat="1" ht="18" customHeight="1">
      <c r="A14" s="88" t="s">
        <v>9</v>
      </c>
      <c r="B14" s="94">
        <f>I8</f>
        <v>0</v>
      </c>
      <c r="C14" s="89"/>
      <c r="D14" s="310">
        <f>IF((B14+(C14*0.25)&lt;F16),(B14+(C14*0.25)),F16)</f>
        <v>0</v>
      </c>
      <c r="E14" s="311"/>
      <c r="F14" s="271">
        <f>D14*(10/12)*Taux!C5</f>
        <v>0</v>
      </c>
      <c r="G14" s="272"/>
      <c r="H14" s="116">
        <f>D14*(2/12)*Taux!C6</f>
        <v>0</v>
      </c>
      <c r="I14" s="117">
        <f>F14+H14</f>
        <v>0</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4" customFormat="1" ht="18" customHeight="1" thickBot="1">
      <c r="A15" s="29" t="s">
        <v>71</v>
      </c>
      <c r="B15" s="297"/>
      <c r="C15" s="298"/>
      <c r="D15" s="298"/>
      <c r="E15" s="298"/>
      <c r="F15" s="298"/>
      <c r="G15" s="298"/>
      <c r="H15" s="298"/>
      <c r="I15" s="299"/>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4" customFormat="1" ht="18" customHeight="1" thickBot="1">
      <c r="A16" s="275" t="s">
        <v>135</v>
      </c>
      <c r="B16" s="276"/>
      <c r="C16" s="276"/>
      <c r="D16" s="276"/>
      <c r="E16" s="277"/>
      <c r="F16" s="278">
        <f>IF(D11="","",IF(D11&lt;=Taux!B10,Taux!C10,(IF(AND(D11&gt;Taux!B10,D11&lt;=Taux!B11),Taux!C11,(IF(AND(D11&gt;Taux!B11,D11&lt;=Taux!B12),Taux!C12,(IF(AND(D11&gt;Taux!B12,D11&lt;=Taux!B13),Taux!C13,Taux!C14))))))))</f>
        <v>3</v>
      </c>
      <c r="G16" s="279"/>
      <c r="H16" s="152"/>
      <c r="I16" s="15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4" customFormat="1" ht="9.75" customHeight="1" thickBot="1">
      <c r="A17" s="11"/>
      <c r="B17" s="11"/>
      <c r="C17" s="11"/>
      <c r="D17" s="11"/>
      <c r="E17" s="11"/>
      <c r="F17" s="11"/>
      <c r="G17" s="11"/>
      <c r="H17" s="11"/>
      <c r="I17" s="1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4" customFormat="1" ht="34.5" customHeight="1">
      <c r="A18" s="62" t="s">
        <v>72</v>
      </c>
      <c r="B18" s="33" t="s">
        <v>99</v>
      </c>
      <c r="C18" s="33" t="s">
        <v>100</v>
      </c>
      <c r="D18" s="261" t="s">
        <v>47</v>
      </c>
      <c r="E18" s="262"/>
      <c r="F18" s="273" t="s">
        <v>31</v>
      </c>
      <c r="G18" s="274"/>
      <c r="H18" s="27" t="s">
        <v>32</v>
      </c>
      <c r="I18" s="28" t="s">
        <v>112</v>
      </c>
      <c r="J18" s="10"/>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4" customFormat="1" ht="18" customHeight="1">
      <c r="A19" s="32" t="s">
        <v>22</v>
      </c>
      <c r="B19" s="42"/>
      <c r="C19" s="43"/>
      <c r="D19" s="231">
        <f>IF($B$26="OUI","-",C19-B19)</f>
        <v>0</v>
      </c>
      <c r="E19" s="232"/>
      <c r="F19" s="233">
        <f>IF(D19="-","-",D19*Taux!$C$18*10/12)</f>
        <v>0</v>
      </c>
      <c r="G19" s="234"/>
      <c r="H19" s="107">
        <f>IF(D19="-","-",D19*Taux!$C$19*2/12)</f>
        <v>0</v>
      </c>
      <c r="I19" s="108">
        <f>IF(D19="-","-",F19+H19)</f>
        <v>0</v>
      </c>
      <c r="J19" s="10"/>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4" customFormat="1" ht="18" customHeight="1">
      <c r="A20" s="32" t="s">
        <v>23</v>
      </c>
      <c r="B20" s="42"/>
      <c r="C20" s="43"/>
      <c r="D20" s="231">
        <f>IF($B$26="OUI","-",C20-B20)</f>
        <v>0</v>
      </c>
      <c r="E20" s="232"/>
      <c r="F20" s="233">
        <f>IF(D20="-","-",D20*Taux!$C$18*10/12)</f>
        <v>0</v>
      </c>
      <c r="G20" s="234"/>
      <c r="H20" s="107">
        <f>IF(D20="-","-",D20*Taux!$C$19*2/12)</f>
        <v>0</v>
      </c>
      <c r="I20" s="108">
        <f>IF(D20="-","-",F20+H20)</f>
        <v>0</v>
      </c>
      <c r="J20" s="10"/>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4" customFormat="1" ht="18" customHeight="1">
      <c r="A21" s="32" t="s">
        <v>24</v>
      </c>
      <c r="B21" s="42"/>
      <c r="C21" s="43"/>
      <c r="D21" s="231">
        <f>IF($B$26="OUI","-",C21-B21)</f>
        <v>0</v>
      </c>
      <c r="E21" s="232"/>
      <c r="F21" s="233">
        <f>IF(D21="-","-",D21*Taux!$C$18*10/12)</f>
        <v>0</v>
      </c>
      <c r="G21" s="234"/>
      <c r="H21" s="107">
        <f>IF(D21="-","-",D21*Taux!$C$19*2/12)</f>
        <v>0</v>
      </c>
      <c r="I21" s="108">
        <f>IF(D21="-","-",F21+H21)</f>
        <v>0</v>
      </c>
      <c r="J21" s="10"/>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4" customFormat="1" ht="18" customHeight="1" thickBot="1">
      <c r="A22" s="265" t="s">
        <v>29</v>
      </c>
      <c r="B22" s="266"/>
      <c r="C22" s="266"/>
      <c r="D22" s="267">
        <f>SUM(D19:E21)</f>
        <v>0</v>
      </c>
      <c r="E22" s="268"/>
      <c r="F22" s="269">
        <f>SUM(F19:G21)</f>
        <v>0</v>
      </c>
      <c r="G22" s="270"/>
      <c r="H22" s="109">
        <f>SUM(H19:H21)</f>
        <v>0</v>
      </c>
      <c r="I22" s="110">
        <f>SUM(I19:I21)</f>
        <v>0</v>
      </c>
      <c r="J22" s="10"/>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4" customFormat="1" ht="9.75" customHeight="1" thickBot="1">
      <c r="A23" s="15"/>
      <c r="B23" s="15"/>
      <c r="C23" s="15"/>
      <c r="D23" s="131"/>
      <c r="E23" s="131"/>
      <c r="F23" s="132"/>
      <c r="G23" s="132"/>
      <c r="H23" s="133"/>
      <c r="I23" s="132"/>
      <c r="J23" s="10"/>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4" customFormat="1" ht="16.5" customHeight="1">
      <c r="A24" s="280" t="s">
        <v>113</v>
      </c>
      <c r="B24" s="288" t="s">
        <v>110</v>
      </c>
      <c r="C24" s="285" t="s">
        <v>116</v>
      </c>
      <c r="D24" s="286"/>
      <c r="E24" s="287"/>
      <c r="F24" s="290" t="s">
        <v>31</v>
      </c>
      <c r="G24" s="291"/>
      <c r="H24" s="235" t="s">
        <v>32</v>
      </c>
      <c r="I24" s="263" t="s">
        <v>111</v>
      </c>
      <c r="J24" s="10"/>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4" customFormat="1" ht="16.5" customHeight="1">
      <c r="A25" s="281"/>
      <c r="B25" s="289"/>
      <c r="C25" s="134" t="s">
        <v>118</v>
      </c>
      <c r="D25" s="136" t="s">
        <v>117</v>
      </c>
      <c r="E25" s="135" t="s">
        <v>119</v>
      </c>
      <c r="F25" s="292"/>
      <c r="G25" s="293"/>
      <c r="H25" s="236"/>
      <c r="I25" s="264"/>
      <c r="J25" s="10"/>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4" customFormat="1" ht="19.5" customHeight="1" thickBot="1">
      <c r="A26" s="282"/>
      <c r="B26" s="137" t="s">
        <v>114</v>
      </c>
      <c r="C26" s="140" t="str">
        <f>IF(B26="OUI",D26+E26,"-")</f>
        <v>-</v>
      </c>
      <c r="D26" s="139" t="str">
        <f>IF(B26="OUI",Taux!C25,"-")</f>
        <v>-</v>
      </c>
      <c r="E26" s="138" t="str">
        <f>IF(B26="OUI",IF(B33&lt;=2,Taux!C22,IF(B33&gt;4,Taux!C24,Taux!C23)),"-")</f>
        <v>-</v>
      </c>
      <c r="F26" s="283" t="str">
        <f>IF(B26="OUI",C26*Taux!$C$18*10/12,"-")</f>
        <v>-</v>
      </c>
      <c r="G26" s="284"/>
      <c r="H26" s="109" t="str">
        <f>IF(B26="OUI",C26*Taux!$C$19*2/12,"-")</f>
        <v>-</v>
      </c>
      <c r="I26" s="110">
        <f>IF(B26="OUI",F26+H26,0)</f>
        <v>0</v>
      </c>
      <c r="J26" s="10"/>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4" customFormat="1" ht="9.75" customHeight="1" thickBot="1">
      <c r="A27" s="12"/>
      <c r="B27" s="12"/>
      <c r="C27" s="13"/>
      <c r="D27" s="13"/>
      <c r="E27" s="17"/>
      <c r="F27" s="17"/>
      <c r="G27" s="18"/>
      <c r="H27" s="17"/>
      <c r="I27" s="19"/>
      <c r="J27" s="10"/>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4" customFormat="1" ht="34.5" customHeight="1">
      <c r="A28" s="244" t="s">
        <v>25</v>
      </c>
      <c r="B28" s="245"/>
      <c r="C28" s="31" t="s">
        <v>7</v>
      </c>
      <c r="D28" s="246" t="s">
        <v>8</v>
      </c>
      <c r="E28" s="247"/>
      <c r="F28" s="248" t="s">
        <v>35</v>
      </c>
      <c r="G28" s="249"/>
      <c r="H28" s="27" t="s">
        <v>36</v>
      </c>
      <c r="I28" s="28" t="s">
        <v>11</v>
      </c>
      <c r="J28" s="10"/>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4" customFormat="1" ht="18" customHeight="1" thickBot="1">
      <c r="A29" s="253" t="s">
        <v>6</v>
      </c>
      <c r="B29" s="254"/>
      <c r="C29" s="111">
        <f>Taux!C20</f>
        <v>8</v>
      </c>
      <c r="D29" s="255">
        <f>Taux!C21</f>
        <v>8.4</v>
      </c>
      <c r="E29" s="256"/>
      <c r="F29" s="255">
        <f>C29*10</f>
        <v>80</v>
      </c>
      <c r="G29" s="256"/>
      <c r="H29" s="111">
        <f>D29*2</f>
        <v>16.8</v>
      </c>
      <c r="I29" s="110">
        <f>F29+H29</f>
        <v>96.8</v>
      </c>
      <c r="J29" s="10"/>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4" customFormat="1" ht="9.75" customHeight="1" thickBot="1">
      <c r="A30" s="12"/>
      <c r="B30" s="12"/>
      <c r="C30" s="13"/>
      <c r="D30" s="13"/>
      <c r="E30" s="17"/>
      <c r="F30" s="17"/>
      <c r="G30" s="18"/>
      <c r="H30" s="17"/>
      <c r="I30" s="19"/>
      <c r="J30" s="10"/>
      <c r="K30" s="6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10" s="1" customFormat="1" ht="16.5" customHeight="1">
      <c r="A31" s="257" t="s">
        <v>21</v>
      </c>
      <c r="B31" s="259" t="s">
        <v>37</v>
      </c>
      <c r="C31" s="259" t="s">
        <v>26</v>
      </c>
      <c r="D31" s="261" t="s">
        <v>39</v>
      </c>
      <c r="E31" s="262"/>
      <c r="F31" s="261" t="s">
        <v>40</v>
      </c>
      <c r="G31" s="262"/>
      <c r="H31" s="250" t="s">
        <v>41</v>
      </c>
      <c r="I31" s="251" t="s">
        <v>10</v>
      </c>
      <c r="J31" s="10"/>
    </row>
    <row r="32" spans="1:10" s="1" customFormat="1" ht="16.5" customHeight="1">
      <c r="A32" s="258"/>
      <c r="B32" s="260"/>
      <c r="C32" s="260"/>
      <c r="D32" s="37" t="s">
        <v>42</v>
      </c>
      <c r="E32" s="37" t="s">
        <v>43</v>
      </c>
      <c r="F32" s="37" t="s">
        <v>42</v>
      </c>
      <c r="G32" s="37" t="s">
        <v>84</v>
      </c>
      <c r="H32" s="210"/>
      <c r="I32" s="252"/>
      <c r="J32" s="10"/>
    </row>
    <row r="33" spans="1:10" s="1" customFormat="1" ht="18" customHeight="1" thickBot="1">
      <c r="A33" s="34" t="s">
        <v>9</v>
      </c>
      <c r="B33" s="41"/>
      <c r="C33" s="30">
        <f>IF(B33&lt;=2,Taux!C30,IF(B33&gt;4,Taux!C32,Taux!C31))</f>
        <v>70</v>
      </c>
      <c r="D33" s="41"/>
      <c r="E33" s="30">
        <f>D33*Taux!C34</f>
        <v>0</v>
      </c>
      <c r="F33" s="41"/>
      <c r="G33" s="30">
        <f>F33*Taux!C33</f>
        <v>0</v>
      </c>
      <c r="H33" s="161">
        <f>C33+E33+G33</f>
        <v>70</v>
      </c>
      <c r="I33" s="112">
        <f>(((H33*Taux!C28)*10/12)+((H33*Taux!C29)*2/12))</f>
        <v>245.11666666666667</v>
      </c>
      <c r="J33" s="10"/>
    </row>
    <row r="34" spans="1:9" s="1" customFormat="1" ht="9.75" customHeight="1" thickBot="1">
      <c r="A34" s="20"/>
      <c r="B34" s="20"/>
      <c r="C34" s="20"/>
      <c r="D34" s="20"/>
      <c r="E34" s="20"/>
      <c r="F34" s="20"/>
      <c r="G34" s="21"/>
      <c r="H34" s="22"/>
      <c r="I34" s="22"/>
    </row>
    <row r="35" spans="1:9" s="1" customFormat="1" ht="18" customHeight="1" thickBot="1">
      <c r="A35" s="103" t="s">
        <v>59</v>
      </c>
      <c r="B35" s="104"/>
      <c r="C35" s="20"/>
      <c r="D35" s="237" t="s">
        <v>80</v>
      </c>
      <c r="E35" s="238"/>
      <c r="F35" s="238"/>
      <c r="G35" s="238"/>
      <c r="H35" s="238"/>
      <c r="I35" s="113">
        <f>I14+I22+I26+I29+I33</f>
        <v>341.9166666666667</v>
      </c>
    </row>
    <row r="36" spans="1:9" s="1" customFormat="1" ht="18" customHeight="1" thickBot="1">
      <c r="A36" s="103" t="s">
        <v>123</v>
      </c>
      <c r="B36" s="104"/>
      <c r="C36" s="20"/>
      <c r="D36" s="239" t="s">
        <v>121</v>
      </c>
      <c r="E36" s="240"/>
      <c r="F36" s="240"/>
      <c r="G36" s="240"/>
      <c r="H36" s="240"/>
      <c r="I36" s="114" t="str">
        <f>IF(I10="","-",(((I14+I29+I33+(IF(B26="OUI",I26,0)))*I10/12)+I22))</f>
        <v>-</v>
      </c>
    </row>
    <row r="37" spans="1:9" s="1" customFormat="1" ht="9.75" customHeight="1" thickBot="1">
      <c r="A37" s="20"/>
      <c r="B37" s="20"/>
      <c r="C37" s="20"/>
      <c r="D37" s="20"/>
      <c r="E37" s="20"/>
      <c r="F37" s="20"/>
      <c r="G37" s="21"/>
      <c r="H37" s="22"/>
      <c r="I37" s="22"/>
    </row>
    <row r="38" spans="1:9" s="1" customFormat="1" ht="19.5" customHeight="1" thickBot="1">
      <c r="A38" s="20"/>
      <c r="B38" s="241" t="s">
        <v>45</v>
      </c>
      <c r="C38" s="242"/>
      <c r="D38" s="242"/>
      <c r="E38" s="242"/>
      <c r="F38" s="242"/>
      <c r="G38" s="242"/>
      <c r="H38" s="243"/>
      <c r="I38" s="115">
        <f>IF(I10="",IF(I35&lt;I9,0,I35-I9),IF(I36&lt;I11,0,I36-I11))</f>
        <v>0</v>
      </c>
    </row>
    <row r="39" spans="1:9" s="1" customFormat="1" ht="9.75" customHeight="1" thickBot="1">
      <c r="A39" s="20"/>
      <c r="B39" s="20"/>
      <c r="C39" s="20"/>
      <c r="D39" s="20"/>
      <c r="E39" s="23"/>
      <c r="F39" s="23"/>
      <c r="G39" s="23"/>
      <c r="H39" s="23"/>
      <c r="I39" s="24"/>
    </row>
    <row r="40" spans="1:9" s="1" customFormat="1" ht="19.5" customHeight="1" thickBot="1">
      <c r="A40" s="20"/>
      <c r="B40" s="211" t="s">
        <v>136</v>
      </c>
      <c r="C40" s="212"/>
      <c r="D40" s="212"/>
      <c r="E40" s="212"/>
      <c r="F40" s="212"/>
      <c r="G40" s="212"/>
      <c r="H40" s="213"/>
      <c r="I40" s="154">
        <f>IF(I10="",-I14,-I14*I10/12)</f>
        <v>0</v>
      </c>
    </row>
    <row r="41" spans="1:9" s="1" customFormat="1" ht="39.75" customHeight="1" thickBot="1">
      <c r="A41" s="20"/>
      <c r="B41" s="217" t="s">
        <v>138</v>
      </c>
      <c r="C41" s="218"/>
      <c r="D41" s="219" t="s">
        <v>147</v>
      </c>
      <c r="E41" s="219"/>
      <c r="F41" s="219"/>
      <c r="G41" s="219"/>
      <c r="H41" s="219"/>
      <c r="I41" s="220"/>
    </row>
    <row r="42" spans="1:9" s="1" customFormat="1" ht="9.75" customHeight="1" thickBot="1">
      <c r="A42" s="20"/>
      <c r="B42" s="20"/>
      <c r="C42" s="20"/>
      <c r="D42" s="20"/>
      <c r="E42" s="23"/>
      <c r="F42" s="23"/>
      <c r="G42" s="23"/>
      <c r="H42" s="23"/>
      <c r="I42" s="24"/>
    </row>
    <row r="43" spans="1:9" s="1" customFormat="1" ht="19.5" customHeight="1" thickBot="1">
      <c r="A43" s="20"/>
      <c r="B43" s="49"/>
      <c r="C43" s="49"/>
      <c r="D43" s="49"/>
      <c r="E43" s="49"/>
      <c r="F43" s="214" t="s">
        <v>137</v>
      </c>
      <c r="G43" s="215"/>
      <c r="H43" s="216"/>
      <c r="I43" s="155">
        <f>IF(-I40&gt;I38,0,I38+I40)</f>
        <v>0</v>
      </c>
    </row>
    <row r="44" spans="1:9" s="1" customFormat="1" ht="9.75" customHeight="1">
      <c r="A44" s="20"/>
      <c r="B44" s="20"/>
      <c r="C44" s="20"/>
      <c r="D44" s="20"/>
      <c r="E44" s="23"/>
      <c r="F44" s="23"/>
      <c r="G44" s="23"/>
      <c r="H44" s="23"/>
      <c r="I44" s="24"/>
    </row>
    <row r="45" spans="1:9" s="1" customFormat="1" ht="18" customHeight="1">
      <c r="A45" s="20" t="s">
        <v>142</v>
      </c>
      <c r="B45" s="20"/>
      <c r="C45" s="35" t="str">
        <f>IF(I43=0,"-",[1]!ConvNumberLetter(I43,1,0))</f>
        <v>-</v>
      </c>
      <c r="D45" s="35"/>
      <c r="E45" s="23"/>
      <c r="F45" s="23"/>
      <c r="G45" s="23"/>
      <c r="H45" s="23"/>
      <c r="I45" s="24"/>
    </row>
    <row r="46" spans="1:9" s="1" customFormat="1" ht="4.5" customHeight="1">
      <c r="A46" s="35"/>
      <c r="B46" s="35"/>
      <c r="C46" s="35"/>
      <c r="D46" s="35"/>
      <c r="E46" s="35"/>
      <c r="F46" s="35"/>
      <c r="G46" s="35"/>
      <c r="H46" s="35"/>
      <c r="I46" s="35"/>
    </row>
    <row r="47" spans="1:9" s="1" customFormat="1" ht="19.5" customHeight="1">
      <c r="A47" s="11"/>
      <c r="B47" s="11"/>
      <c r="C47" s="11"/>
      <c r="D47" s="11"/>
      <c r="E47" s="11"/>
      <c r="F47" s="11"/>
      <c r="G47" s="11" t="s">
        <v>69</v>
      </c>
      <c r="H47" s="22"/>
      <c r="I47" s="22"/>
    </row>
    <row r="48" spans="1:9" s="1" customFormat="1" ht="4.5" customHeight="1">
      <c r="A48" s="11"/>
      <c r="B48" s="11"/>
      <c r="C48" s="11"/>
      <c r="D48" s="11"/>
      <c r="E48" s="11"/>
      <c r="F48" s="11"/>
      <c r="G48" s="11"/>
      <c r="H48" s="22"/>
      <c r="I48" s="22"/>
    </row>
    <row r="49" spans="1:9" s="1" customFormat="1" ht="19.5" customHeight="1">
      <c r="A49" s="11"/>
      <c r="B49" s="11"/>
      <c r="C49" s="11"/>
      <c r="D49" s="11"/>
      <c r="E49" s="11"/>
      <c r="F49" s="11"/>
      <c r="G49" s="11" t="s">
        <v>46</v>
      </c>
      <c r="H49" s="22"/>
      <c r="I49" s="22"/>
    </row>
    <row r="50" spans="1:9" s="1" customFormat="1" ht="19.5" customHeight="1">
      <c r="A50" s="20"/>
      <c r="B50" s="20"/>
      <c r="C50" s="20"/>
      <c r="D50" s="20"/>
      <c r="E50" s="20"/>
      <c r="F50" s="20"/>
      <c r="G50" s="11"/>
      <c r="H50" s="22"/>
      <c r="I50" s="22"/>
    </row>
    <row r="51" ht="19.5" customHeight="1">
      <c r="G51" s="11" t="s">
        <v>148</v>
      </c>
    </row>
    <row r="52" ht="9.75" customHeight="1"/>
    <row r="53" ht="12.75" customHeight="1">
      <c r="A53" s="63" t="s">
        <v>79</v>
      </c>
    </row>
    <row r="54" ht="12.75" customHeight="1">
      <c r="A54" s="63" t="s">
        <v>73</v>
      </c>
    </row>
    <row r="55" ht="12.75" customHeight="1">
      <c r="A55" s="63" t="s">
        <v>74</v>
      </c>
    </row>
    <row r="56" ht="12.75" customHeight="1">
      <c r="A56" s="63" t="s">
        <v>130</v>
      </c>
    </row>
    <row r="57" ht="12.75" customHeight="1">
      <c r="A57" s="63" t="s">
        <v>75</v>
      </c>
    </row>
    <row r="58" ht="12.75" customHeight="1">
      <c r="A58" s="63" t="s">
        <v>76</v>
      </c>
    </row>
    <row r="59" ht="12.75" customHeight="1">
      <c r="A59" s="63" t="s">
        <v>122</v>
      </c>
    </row>
  </sheetData>
  <sheetProtection/>
  <mergeCells count="61">
    <mergeCell ref="A6:I6"/>
    <mergeCell ref="A1:I1"/>
    <mergeCell ref="A2:I2"/>
    <mergeCell ref="A3:I3"/>
    <mergeCell ref="B4:H4"/>
    <mergeCell ref="A5:I5"/>
    <mergeCell ref="D14:E14"/>
    <mergeCell ref="F14:G14"/>
    <mergeCell ref="B8:C8"/>
    <mergeCell ref="D8:E9"/>
    <mergeCell ref="F8:H8"/>
    <mergeCell ref="B9:C9"/>
    <mergeCell ref="B10:C10"/>
    <mergeCell ref="D10:E10"/>
    <mergeCell ref="F10:H10"/>
    <mergeCell ref="B11:C11"/>
    <mergeCell ref="D11:E11"/>
    <mergeCell ref="F11:H11"/>
    <mergeCell ref="D13:E13"/>
    <mergeCell ref="F13:G13"/>
    <mergeCell ref="A22:C22"/>
    <mergeCell ref="D22:E22"/>
    <mergeCell ref="F22:G22"/>
    <mergeCell ref="B15:I15"/>
    <mergeCell ref="A16:E16"/>
    <mergeCell ref="F16:G16"/>
    <mergeCell ref="D18:E18"/>
    <mergeCell ref="F18:G18"/>
    <mergeCell ref="D19:E19"/>
    <mergeCell ref="F19:G19"/>
    <mergeCell ref="I24:I25"/>
    <mergeCell ref="F26:G26"/>
    <mergeCell ref="D20:E20"/>
    <mergeCell ref="F20:G20"/>
    <mergeCell ref="D21:E21"/>
    <mergeCell ref="F21:G21"/>
    <mergeCell ref="A24:A26"/>
    <mergeCell ref="B24:B25"/>
    <mergeCell ref="C24:E24"/>
    <mergeCell ref="F24:G25"/>
    <mergeCell ref="H24:H25"/>
    <mergeCell ref="A28:B28"/>
    <mergeCell ref="D28:E28"/>
    <mergeCell ref="F28:G28"/>
    <mergeCell ref="A29:B29"/>
    <mergeCell ref="D29:E29"/>
    <mergeCell ref="F29:G29"/>
    <mergeCell ref="A31:A32"/>
    <mergeCell ref="B31:B32"/>
    <mergeCell ref="C31:C32"/>
    <mergeCell ref="D31:E31"/>
    <mergeCell ref="F31:G31"/>
    <mergeCell ref="F43:H43"/>
    <mergeCell ref="I31:I32"/>
    <mergeCell ref="D35:H35"/>
    <mergeCell ref="D36:H36"/>
    <mergeCell ref="B38:H38"/>
    <mergeCell ref="B40:H40"/>
    <mergeCell ref="B41:C41"/>
    <mergeCell ref="D41:I41"/>
    <mergeCell ref="H31:H32"/>
  </mergeCells>
  <printOptions horizontalCentered="1"/>
  <pageMargins left="0.1968503937007874" right="0.1968503937007874" top="0.11811023622047245" bottom="0.11811023622047245" header="0" footer="0"/>
  <pageSetup fitToHeight="1" fitToWidth="1" horizontalDpi="600" verticalDpi="600" orientation="portrait" paperSize="9" scale="8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IV54"/>
  <sheetViews>
    <sheetView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L41" sqref="L41"/>
    </sheetView>
  </sheetViews>
  <sheetFormatPr defaultColWidth="11.00390625" defaultRowHeight="14.25" outlineLevelCol="1"/>
  <cols>
    <col min="1" max="1" width="20.625" style="11" customWidth="1"/>
    <col min="2" max="2" width="15.625" style="11" customWidth="1"/>
    <col min="3" max="4" width="8.625" style="11" customWidth="1"/>
    <col min="5" max="5" width="7.625" style="11" customWidth="1"/>
    <col min="6" max="7" width="5.625" style="11" customWidth="1"/>
    <col min="8" max="8" width="6.625" style="11" customWidth="1"/>
    <col min="9" max="9" width="5.625" style="11" customWidth="1"/>
    <col min="10" max="10" width="8.625" style="11" customWidth="1"/>
    <col min="11" max="11" width="12.625" style="11" customWidth="1"/>
    <col min="12" max="12" width="11.625" style="11" customWidth="1"/>
    <col min="13" max="13" width="8.625" style="11" customWidth="1"/>
    <col min="14" max="14" width="12.625" style="11" customWidth="1"/>
    <col min="15" max="15" width="11.625" style="11" customWidth="1"/>
    <col min="16" max="17" width="12.625" style="11" customWidth="1"/>
    <col min="18" max="18" width="9.625" style="11" customWidth="1"/>
    <col min="19" max="22" width="12.625" style="11" customWidth="1"/>
    <col min="23" max="23" width="11.625" style="1" customWidth="1"/>
    <col min="24" max="24" width="18.00390625" style="1" customWidth="1" outlineLevel="1"/>
    <col min="25" max="16384" width="10.625" style="1" customWidth="1"/>
  </cols>
  <sheetData>
    <row r="1" spans="1:22" ht="18">
      <c r="A1" s="196" t="s">
        <v>27</v>
      </c>
      <c r="B1" s="196"/>
      <c r="C1" s="196"/>
      <c r="D1" s="196"/>
      <c r="E1" s="196"/>
      <c r="F1" s="196"/>
      <c r="G1" s="196"/>
      <c r="H1" s="196"/>
      <c r="I1" s="196"/>
      <c r="J1" s="196"/>
      <c r="K1" s="196"/>
      <c r="L1" s="196"/>
      <c r="M1" s="196"/>
      <c r="N1" s="196"/>
      <c r="O1" s="196"/>
      <c r="P1" s="196"/>
      <c r="Q1" s="196"/>
      <c r="R1" s="196"/>
      <c r="S1" s="196"/>
      <c r="T1" s="196"/>
      <c r="U1" s="196"/>
      <c r="V1" s="196"/>
    </row>
    <row r="2" spans="1:22" ht="18">
      <c r="A2" s="196">
        <v>2017</v>
      </c>
      <c r="B2" s="196"/>
      <c r="C2" s="196"/>
      <c r="D2" s="196"/>
      <c r="E2" s="196"/>
      <c r="F2" s="196"/>
      <c r="G2" s="196"/>
      <c r="H2" s="196"/>
      <c r="I2" s="196"/>
      <c r="J2" s="196"/>
      <c r="K2" s="196"/>
      <c r="L2" s="196"/>
      <c r="M2" s="196"/>
      <c r="N2" s="196"/>
      <c r="O2" s="196"/>
      <c r="P2" s="196"/>
      <c r="Q2" s="196"/>
      <c r="R2" s="196"/>
      <c r="S2" s="196"/>
      <c r="T2" s="196"/>
      <c r="U2" s="196"/>
      <c r="V2" s="196"/>
    </row>
    <row r="3" spans="1:256" s="4" customFormat="1" ht="21.75" customHeight="1">
      <c r="A3" s="197" t="s">
        <v>44</v>
      </c>
      <c r="B3" s="198"/>
      <c r="C3" s="198"/>
      <c r="D3" s="198"/>
      <c r="E3" s="198"/>
      <c r="F3" s="198"/>
      <c r="G3" s="198"/>
      <c r="H3" s="198"/>
      <c r="I3" s="198"/>
      <c r="J3" s="198"/>
      <c r="K3" s="198"/>
      <c r="L3" s="198"/>
      <c r="M3" s="198"/>
      <c r="N3" s="198"/>
      <c r="O3" s="198"/>
      <c r="P3" s="198"/>
      <c r="Q3" s="198"/>
      <c r="R3" s="198"/>
      <c r="S3" s="198"/>
      <c r="T3" s="198"/>
      <c r="U3" s="198"/>
      <c r="V3" s="198"/>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13.5">
      <c r="A4" s="12"/>
      <c r="B4" s="199"/>
      <c r="C4" s="199"/>
      <c r="D4" s="199"/>
      <c r="E4" s="199"/>
      <c r="F4" s="199"/>
      <c r="G4" s="199"/>
      <c r="H4" s="199"/>
      <c r="I4" s="199"/>
      <c r="J4" s="199"/>
      <c r="K4" s="199"/>
      <c r="L4" s="199"/>
      <c r="M4" s="199"/>
      <c r="N4" s="199"/>
      <c r="O4" s="119"/>
      <c r="P4" s="14"/>
      <c r="Q4" s="14"/>
      <c r="R4" s="119"/>
      <c r="S4" s="83"/>
      <c r="T4" s="153"/>
      <c r="U4" s="153"/>
      <c r="V4" s="13"/>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3.5">
      <c r="A5" s="200" t="s">
        <v>28</v>
      </c>
      <c r="B5" s="201"/>
      <c r="C5" s="201"/>
      <c r="D5" s="201"/>
      <c r="E5" s="201"/>
      <c r="F5" s="201"/>
      <c r="G5" s="201"/>
      <c r="H5" s="201"/>
      <c r="I5" s="201"/>
      <c r="J5" s="201"/>
      <c r="K5" s="201"/>
      <c r="L5" s="201"/>
      <c r="M5" s="201"/>
      <c r="N5" s="201"/>
      <c r="O5" s="201"/>
      <c r="P5" s="201"/>
      <c r="Q5" s="201"/>
      <c r="R5" s="201"/>
      <c r="S5" s="201"/>
      <c r="T5" s="201"/>
      <c r="U5" s="201"/>
      <c r="V5" s="202"/>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60" customHeight="1">
      <c r="A6" s="203" t="s">
        <v>120</v>
      </c>
      <c r="B6" s="204"/>
      <c r="C6" s="204"/>
      <c r="D6" s="204"/>
      <c r="E6" s="204"/>
      <c r="F6" s="204"/>
      <c r="G6" s="204"/>
      <c r="H6" s="204"/>
      <c r="I6" s="204"/>
      <c r="J6" s="204"/>
      <c r="K6" s="204"/>
      <c r="L6" s="204"/>
      <c r="M6" s="204"/>
      <c r="N6" s="204"/>
      <c r="O6" s="204"/>
      <c r="P6" s="204"/>
      <c r="Q6" s="204"/>
      <c r="R6" s="204"/>
      <c r="S6" s="204"/>
      <c r="T6" s="204"/>
      <c r="U6" s="204"/>
      <c r="V6" s="205"/>
      <c r="W6" s="1"/>
      <c r="X6" s="65" t="s">
        <v>98</v>
      </c>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13.5">
      <c r="A7" s="12"/>
      <c r="B7" s="14"/>
      <c r="C7" s="14"/>
      <c r="D7" s="14"/>
      <c r="E7" s="14"/>
      <c r="F7" s="14"/>
      <c r="G7" s="141"/>
      <c r="H7" s="119"/>
      <c r="I7" s="90"/>
      <c r="J7" s="119"/>
      <c r="K7" s="14"/>
      <c r="L7" s="119"/>
      <c r="M7" s="130"/>
      <c r="N7" s="14"/>
      <c r="O7" s="119"/>
      <c r="P7" s="14"/>
      <c r="Q7" s="14"/>
      <c r="R7" s="119"/>
      <c r="S7" s="83"/>
      <c r="T7" s="153"/>
      <c r="U7" s="153"/>
      <c r="V7" s="13"/>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6" customFormat="1" ht="30" customHeight="1">
      <c r="A8" s="194" t="s">
        <v>68</v>
      </c>
      <c r="B8" s="194" t="s">
        <v>62</v>
      </c>
      <c r="C8" s="194" t="s">
        <v>60</v>
      </c>
      <c r="D8" s="194" t="s">
        <v>61</v>
      </c>
      <c r="E8" s="194" t="s">
        <v>59</v>
      </c>
      <c r="F8" s="194" t="s">
        <v>63</v>
      </c>
      <c r="G8" s="194" t="s">
        <v>124</v>
      </c>
      <c r="H8" s="194" t="s">
        <v>101</v>
      </c>
      <c r="I8" s="194" t="s">
        <v>83</v>
      </c>
      <c r="J8" s="206" t="s">
        <v>102</v>
      </c>
      <c r="K8" s="207"/>
      <c r="L8" s="206" t="s">
        <v>104</v>
      </c>
      <c r="M8" s="208"/>
      <c r="N8" s="207"/>
      <c r="O8" s="206" t="s">
        <v>106</v>
      </c>
      <c r="P8" s="207"/>
      <c r="Q8" s="194" t="s">
        <v>109</v>
      </c>
      <c r="R8" s="194" t="s">
        <v>65</v>
      </c>
      <c r="S8" s="194" t="s">
        <v>82</v>
      </c>
      <c r="T8" s="209" t="s">
        <v>66</v>
      </c>
      <c r="U8" s="209" t="s">
        <v>139</v>
      </c>
      <c r="V8" s="209" t="s">
        <v>140</v>
      </c>
      <c r="W8" s="189" t="s">
        <v>141</v>
      </c>
      <c r="X8" s="65" t="s">
        <v>70</v>
      </c>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c r="IU8" s="65"/>
      <c r="IV8" s="65"/>
    </row>
    <row r="9" spans="1:256" s="66" customFormat="1" ht="30" customHeight="1">
      <c r="A9" s="195"/>
      <c r="B9" s="195"/>
      <c r="C9" s="195"/>
      <c r="D9" s="195"/>
      <c r="E9" s="195"/>
      <c r="F9" s="195"/>
      <c r="G9" s="195"/>
      <c r="H9" s="195"/>
      <c r="I9" s="195"/>
      <c r="J9" s="72" t="s">
        <v>103</v>
      </c>
      <c r="K9" s="72" t="s">
        <v>108</v>
      </c>
      <c r="L9" s="72" t="s">
        <v>105</v>
      </c>
      <c r="M9" s="72" t="s">
        <v>115</v>
      </c>
      <c r="N9" s="72" t="s">
        <v>108</v>
      </c>
      <c r="O9" s="72" t="s">
        <v>107</v>
      </c>
      <c r="P9" s="72" t="s">
        <v>108</v>
      </c>
      <c r="Q9" s="195"/>
      <c r="R9" s="195"/>
      <c r="S9" s="195"/>
      <c r="T9" s="210"/>
      <c r="U9" s="210"/>
      <c r="V9" s="210"/>
      <c r="W9" s="189"/>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c r="IU9" s="65"/>
      <c r="IV9" s="65"/>
    </row>
    <row r="10" spans="1:256" s="66" customFormat="1" ht="24.75" customHeight="1">
      <c r="A10" s="77" t="str">
        <f ca="1">INDIRECT(X10&amp;"!$B$8")</f>
        <v>A renseigner</v>
      </c>
      <c r="B10" s="73">
        <f ca="1">INDIRECT(X10&amp;"!$B$9")</f>
        <v>0</v>
      </c>
      <c r="C10" s="74" t="str">
        <f ca="1">IF(INDIRECT(X10&amp;"!$B$10")="","-",INDIRECT(X10&amp;"!$B$10"))</f>
        <v>-</v>
      </c>
      <c r="D10" s="74" t="str">
        <f ca="1">IF(INDIRECT(X10&amp;"!$B$11")="","-",INDIRECT(X10&amp;"!$B$11"))</f>
        <v>-</v>
      </c>
      <c r="E10" s="73" t="str">
        <f ca="1">IF(INDIRECT(X10&amp;"!$B$35")="","-",INDIRECT(X10&amp;"!$B$35"))</f>
        <v>-</v>
      </c>
      <c r="F10" s="73" t="str">
        <f ca="1">IF(INDIRECT(X10&amp;"!$I$8")="","-",INDIRECT(X10&amp;"!$I$8"))</f>
        <v>-</v>
      </c>
      <c r="G10" s="73" t="str">
        <f ca="1">IF(INDIRECT(X10&amp;"!$B$36")="","-",INDIRECT(X10&amp;"!$B$36"))</f>
        <v>-</v>
      </c>
      <c r="H10" s="73" t="str">
        <f ca="1">IF(INDIRECT(X10&amp;"!$B$33")="","-",INDIRECT(X10&amp;"!$B$33"))</f>
        <v>-</v>
      </c>
      <c r="I10" s="73">
        <f ca="1">IF((INDIRECT(X10&amp;"!$I$10")=""),12,(INDIRECT(X10&amp;"!$I$10")))</f>
        <v>12</v>
      </c>
      <c r="J10" s="126">
        <f ca="1">INDIRECT(X10&amp;"!$D$14")</f>
        <v>0</v>
      </c>
      <c r="K10" s="76">
        <f ca="1">INDIRECT(X10&amp;"!$I$14")</f>
        <v>0</v>
      </c>
      <c r="L10" s="123">
        <f ca="1">INDIRECT(X10&amp;"!$D$22")</f>
        <v>0</v>
      </c>
      <c r="M10" s="123" t="str">
        <f ca="1">INDIRECT(X10&amp;"!$C$26")</f>
        <v>-</v>
      </c>
      <c r="N10" s="76">
        <f ca="1">INDIRECT(X10&amp;"!$I$22")+INDIRECT(X10&amp;"!$I$26")+INDIRECT(X10&amp;"!$I$29")</f>
        <v>96.8</v>
      </c>
      <c r="O10" s="123">
        <f ca="1">INDIRECT(X10&amp;"!$H$33")</f>
        <v>70</v>
      </c>
      <c r="P10" s="76">
        <f ca="1">INDIRECT(X10&amp;"!$I$33")</f>
        <v>245.11666666666667</v>
      </c>
      <c r="Q10" s="76">
        <f aca="true" t="shared" si="0" ref="Q10:Q36">SUM(K10,N10,P10)</f>
        <v>341.9166666666667</v>
      </c>
      <c r="R10" s="75">
        <f ca="1">IF(INDIRECT(X10&amp;"!$I$10")="",INDIRECT(X10&amp;"!$I$9"),INDIRECT(X10&amp;"!$I$11"))</f>
        <v>1785</v>
      </c>
      <c r="S10" s="76" t="str">
        <f ca="1">INDIRECT(X10&amp;"!$I$36")</f>
        <v>-</v>
      </c>
      <c r="T10" s="71">
        <f ca="1">INDIRECT(X10&amp;"!$I$38")</f>
        <v>0</v>
      </c>
      <c r="U10" s="156">
        <f ca="1">INDIRECT(X10&amp;"!$I$40")</f>
        <v>0</v>
      </c>
      <c r="V10" s="71">
        <f ca="1">INDIRECT(X10&amp;"!$I$43")</f>
        <v>0</v>
      </c>
      <c r="W10" s="159">
        <f aca="true" t="shared" si="1" ref="W10:W25">IF(S10="-",Q10+U10,S10+U10)</f>
        <v>341.9166666666667</v>
      </c>
      <c r="X10" s="105" t="s">
        <v>146</v>
      </c>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c r="IU10" s="65"/>
      <c r="IV10" s="65"/>
    </row>
    <row r="11" spans="1:256" s="66" customFormat="1" ht="24.75" customHeight="1">
      <c r="A11" s="77" t="str">
        <f ca="1">INDIRECT(X11&amp;"!$B$8")</f>
        <v>A renseigner</v>
      </c>
      <c r="B11" s="73">
        <f ca="1" t="shared" si="2" ref="B11:B36">INDIRECT(X11&amp;"!$B$9")</f>
        <v>0</v>
      </c>
      <c r="C11" s="74" t="str">
        <f aca="true" ca="1" t="shared" si="3" ref="C11:C36">IF(INDIRECT(X11&amp;"!$B$10")="","-",INDIRECT(X11&amp;"!$B$10"))</f>
        <v>-</v>
      </c>
      <c r="D11" s="74" t="str">
        <f aca="true" ca="1" t="shared" si="4" ref="D11:D36">IF(INDIRECT(X11&amp;"!$B$11")="","-",INDIRECT(X11&amp;"!$B$11"))</f>
        <v>-</v>
      </c>
      <c r="E11" s="73" t="str">
        <f aca="true" ca="1" t="shared" si="5" ref="E11:E36">IF(INDIRECT(X11&amp;"!$B$35")="","-",INDIRECT(X11&amp;"!$B$35"))</f>
        <v>-</v>
      </c>
      <c r="F11" s="73" t="str">
        <f aca="true" ca="1" t="shared" si="6" ref="F11:F36">IF(INDIRECT(X11&amp;"!$I$8")="","-",INDIRECT(X11&amp;"!$I$8"))</f>
        <v>-</v>
      </c>
      <c r="G11" s="73" t="str">
        <f aca="true" ca="1" t="shared" si="7" ref="G11:G36">IF(INDIRECT(X11&amp;"!$B$36")="","-",INDIRECT(X11&amp;"!$B$36"))</f>
        <v>-</v>
      </c>
      <c r="H11" s="73" t="str">
        <f aca="true" ca="1" t="shared" si="8" ref="H11:H36">IF(INDIRECT(X11&amp;"!$B$33")="","-",INDIRECT(X11&amp;"!$B$33"))</f>
        <v>-</v>
      </c>
      <c r="I11" s="73">
        <f aca="true" ca="1" t="shared" si="9" ref="I11:I36">IF((INDIRECT(X11&amp;"!$I$10")=""),12,(INDIRECT(X11&amp;"!$I$10")))</f>
        <v>12</v>
      </c>
      <c r="J11" s="126">
        <f ca="1" t="shared" si="10" ref="J11:J36">INDIRECT(X11&amp;"!$D$14")</f>
        <v>0</v>
      </c>
      <c r="K11" s="76">
        <f ca="1" t="shared" si="11" ref="K11:K36">INDIRECT(X11&amp;"!$I$14")</f>
        <v>0</v>
      </c>
      <c r="L11" s="123">
        <f ca="1" t="shared" si="12" ref="L11:L36">INDIRECT(X11&amp;"!$D$22")</f>
        <v>0</v>
      </c>
      <c r="M11" s="123" t="str">
        <f ca="1" t="shared" si="13" ref="M11:M36">INDIRECT(X11&amp;"!$C$26")</f>
        <v>-</v>
      </c>
      <c r="N11" s="76">
        <f ca="1" t="shared" si="14" ref="N11:N36">INDIRECT(X11&amp;"!$I$22")+INDIRECT(X11&amp;"!$I$26")+INDIRECT(X11&amp;"!$I$29")</f>
        <v>96.8</v>
      </c>
      <c r="O11" s="123">
        <f ca="1" t="shared" si="15" ref="O11:O36">INDIRECT(X11&amp;"!$H$33")</f>
        <v>70</v>
      </c>
      <c r="P11" s="76">
        <f ca="1" t="shared" si="16" ref="P11:P36">INDIRECT(X11&amp;"!$I$33")</f>
        <v>245.11666666666667</v>
      </c>
      <c r="Q11" s="76">
        <f t="shared" si="0"/>
        <v>341.9166666666667</v>
      </c>
      <c r="R11" s="75">
        <f aca="true" ca="1" t="shared" si="17" ref="R11:R36">IF(INDIRECT(X11&amp;"!$I$10")="",INDIRECT(X11&amp;"!$I$9"),INDIRECT(X11&amp;"!$I$11"))</f>
        <v>1785</v>
      </c>
      <c r="S11" s="76" t="str">
        <f ca="1" t="shared" si="18" ref="S11:S36">INDIRECT(X11&amp;"!$I$36")</f>
        <v>-</v>
      </c>
      <c r="T11" s="71">
        <f ca="1" t="shared" si="19" ref="T11:T36">INDIRECT(X11&amp;"!$I$38")</f>
        <v>0</v>
      </c>
      <c r="U11" s="156">
        <f ca="1" t="shared" si="20" ref="U11:U36">INDIRECT(X11&amp;"!$I$40")</f>
        <v>0</v>
      </c>
      <c r="V11" s="71">
        <f ca="1" t="shared" si="21" ref="V11:V36">INDIRECT(X11&amp;"!$I$43")</f>
        <v>0</v>
      </c>
      <c r="W11" s="159">
        <f t="shared" si="1"/>
        <v>341.9166666666667</v>
      </c>
      <c r="X11" s="105" t="s">
        <v>149</v>
      </c>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c r="IU11" s="65"/>
      <c r="IV11" s="65"/>
    </row>
    <row r="12" spans="1:256" s="66" customFormat="1" ht="24.75" customHeight="1">
      <c r="A12" s="77" t="str">
        <f ca="1">INDIRECT(X12&amp;"!$B$8")</f>
        <v>A renseigner</v>
      </c>
      <c r="B12" s="73">
        <f ca="1" t="shared" si="2"/>
        <v>0</v>
      </c>
      <c r="C12" s="74" t="str">
        <f ca="1" t="shared" si="3"/>
        <v>-</v>
      </c>
      <c r="D12" s="74" t="str">
        <f ca="1" t="shared" si="4"/>
        <v>-</v>
      </c>
      <c r="E12" s="73" t="str">
        <f ca="1" t="shared" si="5"/>
        <v>-</v>
      </c>
      <c r="F12" s="73" t="str">
        <f ca="1" t="shared" si="6"/>
        <v>-</v>
      </c>
      <c r="G12" s="73" t="str">
        <f ca="1" t="shared" si="7"/>
        <v>-</v>
      </c>
      <c r="H12" s="73" t="str">
        <f ca="1" t="shared" si="8"/>
        <v>-</v>
      </c>
      <c r="I12" s="73">
        <f ca="1" t="shared" si="9"/>
        <v>12</v>
      </c>
      <c r="J12" s="126">
        <f ca="1" t="shared" si="10"/>
        <v>0</v>
      </c>
      <c r="K12" s="76">
        <f ca="1" t="shared" si="11"/>
        <v>0</v>
      </c>
      <c r="L12" s="123">
        <f ca="1" t="shared" si="12"/>
        <v>0</v>
      </c>
      <c r="M12" s="123" t="str">
        <f ca="1" t="shared" si="13"/>
        <v>-</v>
      </c>
      <c r="N12" s="76">
        <f ca="1" t="shared" si="14"/>
        <v>96.8</v>
      </c>
      <c r="O12" s="123">
        <f ca="1" t="shared" si="15"/>
        <v>70</v>
      </c>
      <c r="P12" s="76">
        <f ca="1" t="shared" si="16"/>
        <v>245.11666666666667</v>
      </c>
      <c r="Q12" s="76">
        <f t="shared" si="0"/>
        <v>341.9166666666667</v>
      </c>
      <c r="R12" s="75">
        <f ca="1" t="shared" si="17"/>
        <v>1785</v>
      </c>
      <c r="S12" s="76" t="str">
        <f ca="1" t="shared" si="18"/>
        <v>-</v>
      </c>
      <c r="T12" s="71">
        <f ca="1" t="shared" si="19"/>
        <v>0</v>
      </c>
      <c r="U12" s="156">
        <f ca="1" t="shared" si="20"/>
        <v>0</v>
      </c>
      <c r="V12" s="71">
        <f ca="1" t="shared" si="21"/>
        <v>0</v>
      </c>
      <c r="W12" s="159">
        <f t="shared" si="1"/>
        <v>341.9166666666667</v>
      </c>
      <c r="X12" s="105" t="s">
        <v>150</v>
      </c>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c r="IN12" s="65"/>
      <c r="IO12" s="65"/>
      <c r="IP12" s="65"/>
      <c r="IQ12" s="65"/>
      <c r="IR12" s="65"/>
      <c r="IS12" s="65"/>
      <c r="IT12" s="65"/>
      <c r="IU12" s="65"/>
      <c r="IV12" s="65"/>
    </row>
    <row r="13" spans="1:256" s="66" customFormat="1" ht="24.75" customHeight="1">
      <c r="A13" s="77" t="str">
        <f ca="1">INDIRECT(X13&amp;"!$B$8")</f>
        <v>A renseigner</v>
      </c>
      <c r="B13" s="73">
        <f ca="1" t="shared" si="2"/>
        <v>0</v>
      </c>
      <c r="C13" s="74" t="str">
        <f ca="1" t="shared" si="3"/>
        <v>-</v>
      </c>
      <c r="D13" s="74" t="str">
        <f ca="1" t="shared" si="4"/>
        <v>-</v>
      </c>
      <c r="E13" s="73" t="str">
        <f ca="1" t="shared" si="5"/>
        <v>-</v>
      </c>
      <c r="F13" s="73" t="str">
        <f ca="1" t="shared" si="6"/>
        <v>-</v>
      </c>
      <c r="G13" s="73" t="str">
        <f ca="1" t="shared" si="7"/>
        <v>-</v>
      </c>
      <c r="H13" s="73" t="str">
        <f ca="1" t="shared" si="8"/>
        <v>-</v>
      </c>
      <c r="I13" s="73">
        <f ca="1" t="shared" si="9"/>
        <v>12</v>
      </c>
      <c r="J13" s="126">
        <f ca="1" t="shared" si="10"/>
        <v>0</v>
      </c>
      <c r="K13" s="76">
        <f ca="1" t="shared" si="11"/>
        <v>0</v>
      </c>
      <c r="L13" s="123">
        <f ca="1" t="shared" si="12"/>
        <v>0</v>
      </c>
      <c r="M13" s="123" t="str">
        <f ca="1" t="shared" si="13"/>
        <v>-</v>
      </c>
      <c r="N13" s="76">
        <f ca="1" t="shared" si="14"/>
        <v>96.8</v>
      </c>
      <c r="O13" s="123">
        <f ca="1" t="shared" si="15"/>
        <v>70</v>
      </c>
      <c r="P13" s="76">
        <f ca="1" t="shared" si="16"/>
        <v>245.11666666666667</v>
      </c>
      <c r="Q13" s="76">
        <f t="shared" si="0"/>
        <v>341.9166666666667</v>
      </c>
      <c r="R13" s="75">
        <f ca="1" t="shared" si="17"/>
        <v>1785</v>
      </c>
      <c r="S13" s="76" t="str">
        <f ca="1" t="shared" si="18"/>
        <v>-</v>
      </c>
      <c r="T13" s="71">
        <f ca="1" t="shared" si="19"/>
        <v>0</v>
      </c>
      <c r="U13" s="156">
        <f ca="1" t="shared" si="20"/>
        <v>0</v>
      </c>
      <c r="V13" s="71">
        <f ca="1" t="shared" si="21"/>
        <v>0</v>
      </c>
      <c r="W13" s="159">
        <f t="shared" si="1"/>
        <v>341.9166666666667</v>
      </c>
      <c r="X13" s="105" t="s">
        <v>151</v>
      </c>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row>
    <row r="14" spans="1:256" s="66" customFormat="1" ht="24.75" customHeight="1">
      <c r="A14" s="77" t="str">
        <f ca="1" t="shared" si="22" ref="A14:A36">INDIRECT(X14&amp;"!$B$8")</f>
        <v>A renseigner</v>
      </c>
      <c r="B14" s="73">
        <f ca="1" t="shared" si="2"/>
        <v>0</v>
      </c>
      <c r="C14" s="74" t="str">
        <f ca="1" t="shared" si="3"/>
        <v>-</v>
      </c>
      <c r="D14" s="74" t="str">
        <f ca="1" t="shared" si="4"/>
        <v>-</v>
      </c>
      <c r="E14" s="73" t="str">
        <f ca="1" t="shared" si="5"/>
        <v>-</v>
      </c>
      <c r="F14" s="73" t="str">
        <f ca="1" t="shared" si="6"/>
        <v>-</v>
      </c>
      <c r="G14" s="73" t="str">
        <f ca="1" t="shared" si="7"/>
        <v>-</v>
      </c>
      <c r="H14" s="73" t="str">
        <f ca="1" t="shared" si="8"/>
        <v>-</v>
      </c>
      <c r="I14" s="73">
        <f ca="1" t="shared" si="9"/>
        <v>12</v>
      </c>
      <c r="J14" s="126">
        <f ca="1" t="shared" si="10"/>
        <v>0</v>
      </c>
      <c r="K14" s="76">
        <f ca="1" t="shared" si="11"/>
        <v>0</v>
      </c>
      <c r="L14" s="123">
        <f ca="1" t="shared" si="12"/>
        <v>0</v>
      </c>
      <c r="M14" s="123" t="str">
        <f ca="1" t="shared" si="13"/>
        <v>-</v>
      </c>
      <c r="N14" s="76">
        <f ca="1" t="shared" si="14"/>
        <v>96.8</v>
      </c>
      <c r="O14" s="123">
        <f ca="1" t="shared" si="15"/>
        <v>70</v>
      </c>
      <c r="P14" s="76">
        <f ca="1" t="shared" si="16"/>
        <v>245.11666666666667</v>
      </c>
      <c r="Q14" s="76">
        <f t="shared" si="0"/>
        <v>341.9166666666667</v>
      </c>
      <c r="R14" s="75">
        <f ca="1" t="shared" si="17"/>
        <v>1785</v>
      </c>
      <c r="S14" s="76" t="str">
        <f ca="1" t="shared" si="18"/>
        <v>-</v>
      </c>
      <c r="T14" s="71">
        <f ca="1" t="shared" si="19"/>
        <v>0</v>
      </c>
      <c r="U14" s="156">
        <f ca="1" t="shared" si="20"/>
        <v>0</v>
      </c>
      <c r="V14" s="71">
        <f ca="1" t="shared" si="21"/>
        <v>0</v>
      </c>
      <c r="W14" s="159">
        <f t="shared" si="1"/>
        <v>341.9166666666667</v>
      </c>
      <c r="X14" s="105" t="s">
        <v>152</v>
      </c>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c r="IJ14" s="65"/>
      <c r="IK14" s="65"/>
      <c r="IL14" s="65"/>
      <c r="IM14" s="65"/>
      <c r="IN14" s="65"/>
      <c r="IO14" s="65"/>
      <c r="IP14" s="65"/>
      <c r="IQ14" s="65"/>
      <c r="IR14" s="65"/>
      <c r="IS14" s="65"/>
      <c r="IT14" s="65"/>
      <c r="IU14" s="65"/>
      <c r="IV14" s="65"/>
    </row>
    <row r="15" spans="1:256" s="66" customFormat="1" ht="24.75" customHeight="1">
      <c r="A15" s="77" t="str">
        <f ca="1" t="shared" si="22"/>
        <v>A renseigner</v>
      </c>
      <c r="B15" s="73">
        <f ca="1" t="shared" si="2"/>
        <v>0</v>
      </c>
      <c r="C15" s="74" t="str">
        <f ca="1" t="shared" si="3"/>
        <v>-</v>
      </c>
      <c r="D15" s="74" t="str">
        <f ca="1" t="shared" si="4"/>
        <v>-</v>
      </c>
      <c r="E15" s="73" t="str">
        <f ca="1" t="shared" si="5"/>
        <v>-</v>
      </c>
      <c r="F15" s="73" t="str">
        <f ca="1" t="shared" si="6"/>
        <v>-</v>
      </c>
      <c r="G15" s="73" t="str">
        <f ca="1" t="shared" si="7"/>
        <v>-</v>
      </c>
      <c r="H15" s="73" t="str">
        <f ca="1" t="shared" si="8"/>
        <v>-</v>
      </c>
      <c r="I15" s="73">
        <f ca="1" t="shared" si="9"/>
        <v>12</v>
      </c>
      <c r="J15" s="126">
        <f ca="1" t="shared" si="10"/>
        <v>0</v>
      </c>
      <c r="K15" s="76">
        <f ca="1" t="shared" si="11"/>
        <v>0</v>
      </c>
      <c r="L15" s="123">
        <f ca="1" t="shared" si="12"/>
        <v>0</v>
      </c>
      <c r="M15" s="123" t="str">
        <f ca="1" t="shared" si="13"/>
        <v>-</v>
      </c>
      <c r="N15" s="76">
        <f ca="1" t="shared" si="14"/>
        <v>96.8</v>
      </c>
      <c r="O15" s="123">
        <f ca="1" t="shared" si="15"/>
        <v>70</v>
      </c>
      <c r="P15" s="76">
        <f ca="1" t="shared" si="16"/>
        <v>245.11666666666667</v>
      </c>
      <c r="Q15" s="76">
        <f t="shared" si="0"/>
        <v>341.9166666666667</v>
      </c>
      <c r="R15" s="75">
        <f ca="1" t="shared" si="17"/>
        <v>1785</v>
      </c>
      <c r="S15" s="76" t="str">
        <f ca="1" t="shared" si="18"/>
        <v>-</v>
      </c>
      <c r="T15" s="71">
        <f ca="1" t="shared" si="19"/>
        <v>0</v>
      </c>
      <c r="U15" s="156">
        <f ca="1" t="shared" si="20"/>
        <v>0</v>
      </c>
      <c r="V15" s="71">
        <f ca="1" t="shared" si="21"/>
        <v>0</v>
      </c>
      <c r="W15" s="159">
        <f t="shared" si="1"/>
        <v>341.9166666666667</v>
      </c>
      <c r="X15" s="105" t="s">
        <v>153</v>
      </c>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c r="II15" s="65"/>
      <c r="IJ15" s="65"/>
      <c r="IK15" s="65"/>
      <c r="IL15" s="65"/>
      <c r="IM15" s="65"/>
      <c r="IN15" s="65"/>
      <c r="IO15" s="65"/>
      <c r="IP15" s="65"/>
      <c r="IQ15" s="65"/>
      <c r="IR15" s="65"/>
      <c r="IS15" s="65"/>
      <c r="IT15" s="65"/>
      <c r="IU15" s="65"/>
      <c r="IV15" s="65"/>
    </row>
    <row r="16" spans="1:256" s="66" customFormat="1" ht="24.75" customHeight="1">
      <c r="A16" s="77" t="str">
        <f ca="1" t="shared" si="22"/>
        <v>A renseigner</v>
      </c>
      <c r="B16" s="73">
        <f ca="1" t="shared" si="2"/>
        <v>0</v>
      </c>
      <c r="C16" s="74" t="str">
        <f ca="1" t="shared" si="3"/>
        <v>-</v>
      </c>
      <c r="D16" s="74" t="str">
        <f ca="1" t="shared" si="4"/>
        <v>-</v>
      </c>
      <c r="E16" s="73" t="str">
        <f ca="1" t="shared" si="5"/>
        <v>-</v>
      </c>
      <c r="F16" s="73" t="str">
        <f ca="1" t="shared" si="6"/>
        <v>-</v>
      </c>
      <c r="G16" s="73" t="str">
        <f ca="1" t="shared" si="7"/>
        <v>-</v>
      </c>
      <c r="H16" s="73" t="str">
        <f ca="1" t="shared" si="8"/>
        <v>-</v>
      </c>
      <c r="I16" s="73">
        <f ca="1" t="shared" si="9"/>
        <v>12</v>
      </c>
      <c r="J16" s="126">
        <f ca="1" t="shared" si="10"/>
        <v>0</v>
      </c>
      <c r="K16" s="76">
        <f ca="1" t="shared" si="11"/>
        <v>0</v>
      </c>
      <c r="L16" s="123">
        <f ca="1" t="shared" si="12"/>
        <v>0</v>
      </c>
      <c r="M16" s="123" t="str">
        <f ca="1" t="shared" si="13"/>
        <v>-</v>
      </c>
      <c r="N16" s="76">
        <f ca="1" t="shared" si="14"/>
        <v>96.8</v>
      </c>
      <c r="O16" s="123">
        <f ca="1" t="shared" si="15"/>
        <v>70</v>
      </c>
      <c r="P16" s="76">
        <f ca="1" t="shared" si="16"/>
        <v>245.11666666666667</v>
      </c>
      <c r="Q16" s="76">
        <f t="shared" si="0"/>
        <v>341.9166666666667</v>
      </c>
      <c r="R16" s="75">
        <f ca="1" t="shared" si="17"/>
        <v>1785</v>
      </c>
      <c r="S16" s="76" t="str">
        <f ca="1" t="shared" si="18"/>
        <v>-</v>
      </c>
      <c r="T16" s="71">
        <f ca="1" t="shared" si="19"/>
        <v>0</v>
      </c>
      <c r="U16" s="156">
        <f ca="1" t="shared" si="20"/>
        <v>0</v>
      </c>
      <c r="V16" s="71">
        <f ca="1" t="shared" si="21"/>
        <v>0</v>
      </c>
      <c r="W16" s="159">
        <f t="shared" si="1"/>
        <v>341.9166666666667</v>
      </c>
      <c r="X16" s="105" t="s">
        <v>154</v>
      </c>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c r="IU16" s="65"/>
      <c r="IV16" s="65"/>
    </row>
    <row r="17" spans="1:256" s="66" customFormat="1" ht="24.75" customHeight="1">
      <c r="A17" s="77" t="str">
        <f ca="1" t="shared" si="22"/>
        <v>A renseigner</v>
      </c>
      <c r="B17" s="73">
        <f ca="1" t="shared" si="2"/>
        <v>0</v>
      </c>
      <c r="C17" s="74" t="str">
        <f ca="1" t="shared" si="3"/>
        <v>-</v>
      </c>
      <c r="D17" s="74" t="str">
        <f ca="1" t="shared" si="4"/>
        <v>-</v>
      </c>
      <c r="E17" s="73" t="str">
        <f ca="1" t="shared" si="5"/>
        <v>-</v>
      </c>
      <c r="F17" s="73" t="str">
        <f ca="1" t="shared" si="6"/>
        <v>-</v>
      </c>
      <c r="G17" s="73" t="str">
        <f ca="1" t="shared" si="7"/>
        <v>-</v>
      </c>
      <c r="H17" s="73" t="str">
        <f ca="1" t="shared" si="8"/>
        <v>-</v>
      </c>
      <c r="I17" s="73">
        <f ca="1" t="shared" si="9"/>
        <v>12</v>
      </c>
      <c r="J17" s="126">
        <f ca="1" t="shared" si="10"/>
        <v>0</v>
      </c>
      <c r="K17" s="76">
        <f ca="1" t="shared" si="11"/>
        <v>0</v>
      </c>
      <c r="L17" s="123">
        <f ca="1" t="shared" si="12"/>
        <v>0</v>
      </c>
      <c r="M17" s="123" t="str">
        <f ca="1" t="shared" si="13"/>
        <v>-</v>
      </c>
      <c r="N17" s="76">
        <f ca="1" t="shared" si="14"/>
        <v>96.8</v>
      </c>
      <c r="O17" s="123">
        <f ca="1" t="shared" si="15"/>
        <v>70</v>
      </c>
      <c r="P17" s="76">
        <f ca="1" t="shared" si="16"/>
        <v>245.11666666666667</v>
      </c>
      <c r="Q17" s="76">
        <f t="shared" si="0"/>
        <v>341.9166666666667</v>
      </c>
      <c r="R17" s="75">
        <f ca="1" t="shared" si="17"/>
        <v>1785</v>
      </c>
      <c r="S17" s="76" t="str">
        <f ca="1" t="shared" si="18"/>
        <v>-</v>
      </c>
      <c r="T17" s="71">
        <f ca="1" t="shared" si="19"/>
        <v>0</v>
      </c>
      <c r="U17" s="156">
        <f ca="1" t="shared" si="20"/>
        <v>0</v>
      </c>
      <c r="V17" s="71">
        <f ca="1" t="shared" si="21"/>
        <v>0</v>
      </c>
      <c r="W17" s="159">
        <f t="shared" si="1"/>
        <v>341.9166666666667</v>
      </c>
      <c r="X17" s="105" t="s">
        <v>155</v>
      </c>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c r="IJ17" s="65"/>
      <c r="IK17" s="65"/>
      <c r="IL17" s="65"/>
      <c r="IM17" s="65"/>
      <c r="IN17" s="65"/>
      <c r="IO17" s="65"/>
      <c r="IP17" s="65"/>
      <c r="IQ17" s="65"/>
      <c r="IR17" s="65"/>
      <c r="IS17" s="65"/>
      <c r="IT17" s="65"/>
      <c r="IU17" s="65"/>
      <c r="IV17" s="65"/>
    </row>
    <row r="18" spans="1:256" s="66" customFormat="1" ht="24.75" customHeight="1">
      <c r="A18" s="77" t="str">
        <f ca="1" t="shared" si="22"/>
        <v>A renseigner</v>
      </c>
      <c r="B18" s="73">
        <f ca="1" t="shared" si="2"/>
        <v>0</v>
      </c>
      <c r="C18" s="74" t="str">
        <f ca="1" t="shared" si="3"/>
        <v>-</v>
      </c>
      <c r="D18" s="74" t="str">
        <f ca="1" t="shared" si="4"/>
        <v>-</v>
      </c>
      <c r="E18" s="73" t="str">
        <f ca="1" t="shared" si="5"/>
        <v>-</v>
      </c>
      <c r="F18" s="73" t="str">
        <f ca="1" t="shared" si="6"/>
        <v>-</v>
      </c>
      <c r="G18" s="73" t="str">
        <f ca="1" t="shared" si="7"/>
        <v>-</v>
      </c>
      <c r="H18" s="73" t="str">
        <f ca="1" t="shared" si="8"/>
        <v>-</v>
      </c>
      <c r="I18" s="73">
        <f ca="1" t="shared" si="9"/>
        <v>12</v>
      </c>
      <c r="J18" s="126">
        <f ca="1" t="shared" si="10"/>
        <v>0</v>
      </c>
      <c r="K18" s="76">
        <f ca="1" t="shared" si="11"/>
        <v>0</v>
      </c>
      <c r="L18" s="123">
        <f ca="1" t="shared" si="12"/>
        <v>0</v>
      </c>
      <c r="M18" s="123" t="str">
        <f ca="1" t="shared" si="13"/>
        <v>-</v>
      </c>
      <c r="N18" s="76">
        <f ca="1" t="shared" si="14"/>
        <v>96.8</v>
      </c>
      <c r="O18" s="123">
        <f ca="1" t="shared" si="15"/>
        <v>70</v>
      </c>
      <c r="P18" s="76">
        <f ca="1" t="shared" si="16"/>
        <v>245.11666666666667</v>
      </c>
      <c r="Q18" s="76">
        <f t="shared" si="0"/>
        <v>341.9166666666667</v>
      </c>
      <c r="R18" s="75">
        <f ca="1" t="shared" si="17"/>
        <v>1785</v>
      </c>
      <c r="S18" s="76" t="str">
        <f ca="1" t="shared" si="18"/>
        <v>-</v>
      </c>
      <c r="T18" s="71">
        <f ca="1" t="shared" si="19"/>
        <v>0</v>
      </c>
      <c r="U18" s="156">
        <f ca="1" t="shared" si="20"/>
        <v>0</v>
      </c>
      <c r="V18" s="71">
        <f ca="1" t="shared" si="21"/>
        <v>0</v>
      </c>
      <c r="W18" s="159">
        <f t="shared" si="1"/>
        <v>341.9166666666667</v>
      </c>
      <c r="X18" s="105" t="s">
        <v>156</v>
      </c>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c r="II18" s="65"/>
      <c r="IJ18" s="65"/>
      <c r="IK18" s="65"/>
      <c r="IL18" s="65"/>
      <c r="IM18" s="65"/>
      <c r="IN18" s="65"/>
      <c r="IO18" s="65"/>
      <c r="IP18" s="65"/>
      <c r="IQ18" s="65"/>
      <c r="IR18" s="65"/>
      <c r="IS18" s="65"/>
      <c r="IT18" s="65"/>
      <c r="IU18" s="65"/>
      <c r="IV18" s="65"/>
    </row>
    <row r="19" spans="1:256" s="66" customFormat="1" ht="24.75" customHeight="1">
      <c r="A19" s="77" t="str">
        <f ca="1" t="shared" si="22"/>
        <v>A renseigner</v>
      </c>
      <c r="B19" s="73">
        <f ca="1" t="shared" si="2"/>
        <v>0</v>
      </c>
      <c r="C19" s="74" t="str">
        <f ca="1" t="shared" si="3"/>
        <v>-</v>
      </c>
      <c r="D19" s="74" t="str">
        <f ca="1" t="shared" si="4"/>
        <v>-</v>
      </c>
      <c r="E19" s="73" t="str">
        <f ca="1" t="shared" si="5"/>
        <v>-</v>
      </c>
      <c r="F19" s="73" t="str">
        <f ca="1" t="shared" si="6"/>
        <v>-</v>
      </c>
      <c r="G19" s="73" t="str">
        <f ca="1" t="shared" si="7"/>
        <v>-</v>
      </c>
      <c r="H19" s="73" t="str">
        <f ca="1" t="shared" si="8"/>
        <v>-</v>
      </c>
      <c r="I19" s="73">
        <f ca="1" t="shared" si="9"/>
        <v>12</v>
      </c>
      <c r="J19" s="126">
        <f ca="1" t="shared" si="10"/>
        <v>0</v>
      </c>
      <c r="K19" s="76">
        <f ca="1" t="shared" si="11"/>
        <v>0</v>
      </c>
      <c r="L19" s="123">
        <f ca="1" t="shared" si="12"/>
        <v>0</v>
      </c>
      <c r="M19" s="123" t="str">
        <f ca="1" t="shared" si="13"/>
        <v>-</v>
      </c>
      <c r="N19" s="76">
        <f ca="1" t="shared" si="14"/>
        <v>96.8</v>
      </c>
      <c r="O19" s="123">
        <f ca="1" t="shared" si="15"/>
        <v>70</v>
      </c>
      <c r="P19" s="76">
        <f ca="1" t="shared" si="16"/>
        <v>245.11666666666667</v>
      </c>
      <c r="Q19" s="76">
        <f t="shared" si="0"/>
        <v>341.9166666666667</v>
      </c>
      <c r="R19" s="75">
        <f ca="1" t="shared" si="17"/>
        <v>1785</v>
      </c>
      <c r="S19" s="76" t="str">
        <f ca="1" t="shared" si="18"/>
        <v>-</v>
      </c>
      <c r="T19" s="71">
        <f ca="1" t="shared" si="19"/>
        <v>0</v>
      </c>
      <c r="U19" s="156">
        <f ca="1" t="shared" si="20"/>
        <v>0</v>
      </c>
      <c r="V19" s="71">
        <f ca="1" t="shared" si="21"/>
        <v>0</v>
      </c>
      <c r="W19" s="159">
        <f t="shared" si="1"/>
        <v>341.9166666666667</v>
      </c>
      <c r="X19" s="105" t="s">
        <v>157</v>
      </c>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c r="IG19" s="65"/>
      <c r="IH19" s="65"/>
      <c r="II19" s="65"/>
      <c r="IJ19" s="65"/>
      <c r="IK19" s="65"/>
      <c r="IL19" s="65"/>
      <c r="IM19" s="65"/>
      <c r="IN19" s="65"/>
      <c r="IO19" s="65"/>
      <c r="IP19" s="65"/>
      <c r="IQ19" s="65"/>
      <c r="IR19" s="65"/>
      <c r="IS19" s="65"/>
      <c r="IT19" s="65"/>
      <c r="IU19" s="65"/>
      <c r="IV19" s="65"/>
    </row>
    <row r="20" spans="1:256" s="66" customFormat="1" ht="24.75" customHeight="1">
      <c r="A20" s="77" t="str">
        <f ca="1" t="shared" si="22"/>
        <v>A renseigner</v>
      </c>
      <c r="B20" s="73">
        <f ca="1" t="shared" si="2"/>
        <v>0</v>
      </c>
      <c r="C20" s="74" t="str">
        <f ca="1" t="shared" si="3"/>
        <v>-</v>
      </c>
      <c r="D20" s="74" t="str">
        <f ca="1" t="shared" si="4"/>
        <v>-</v>
      </c>
      <c r="E20" s="73" t="str">
        <f ca="1" t="shared" si="5"/>
        <v>-</v>
      </c>
      <c r="F20" s="73" t="str">
        <f ca="1" t="shared" si="6"/>
        <v>-</v>
      </c>
      <c r="G20" s="73" t="str">
        <f ca="1" t="shared" si="7"/>
        <v>-</v>
      </c>
      <c r="H20" s="73" t="str">
        <f ca="1" t="shared" si="8"/>
        <v>-</v>
      </c>
      <c r="I20" s="73">
        <f ca="1" t="shared" si="9"/>
        <v>12</v>
      </c>
      <c r="J20" s="126">
        <f ca="1" t="shared" si="10"/>
        <v>0</v>
      </c>
      <c r="K20" s="76">
        <f ca="1" t="shared" si="11"/>
        <v>0</v>
      </c>
      <c r="L20" s="123">
        <f ca="1" t="shared" si="12"/>
        <v>0</v>
      </c>
      <c r="M20" s="123" t="str">
        <f ca="1" t="shared" si="13"/>
        <v>-</v>
      </c>
      <c r="N20" s="76">
        <f ca="1" t="shared" si="14"/>
        <v>96.8</v>
      </c>
      <c r="O20" s="123">
        <f ca="1" t="shared" si="15"/>
        <v>70</v>
      </c>
      <c r="P20" s="76">
        <f ca="1" t="shared" si="16"/>
        <v>245.11666666666667</v>
      </c>
      <c r="Q20" s="76">
        <f t="shared" si="0"/>
        <v>341.9166666666667</v>
      </c>
      <c r="R20" s="75">
        <f ca="1" t="shared" si="17"/>
        <v>1785</v>
      </c>
      <c r="S20" s="76" t="str">
        <f ca="1" t="shared" si="18"/>
        <v>-</v>
      </c>
      <c r="T20" s="71">
        <f ca="1" t="shared" si="19"/>
        <v>0</v>
      </c>
      <c r="U20" s="156">
        <f ca="1" t="shared" si="20"/>
        <v>0</v>
      </c>
      <c r="V20" s="71">
        <f ca="1" t="shared" si="21"/>
        <v>0</v>
      </c>
      <c r="W20" s="159">
        <f t="shared" si="1"/>
        <v>341.9166666666667</v>
      </c>
      <c r="X20" s="105" t="s">
        <v>158</v>
      </c>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c r="IL20" s="65"/>
      <c r="IM20" s="65"/>
      <c r="IN20" s="65"/>
      <c r="IO20" s="65"/>
      <c r="IP20" s="65"/>
      <c r="IQ20" s="65"/>
      <c r="IR20" s="65"/>
      <c r="IS20" s="65"/>
      <c r="IT20" s="65"/>
      <c r="IU20" s="65"/>
      <c r="IV20" s="65"/>
    </row>
    <row r="21" spans="1:256" s="66" customFormat="1" ht="24.75" customHeight="1">
      <c r="A21" s="77" t="str">
        <f ca="1" t="shared" si="22"/>
        <v>A renseigner</v>
      </c>
      <c r="B21" s="73">
        <f ca="1" t="shared" si="2"/>
        <v>0</v>
      </c>
      <c r="C21" s="74" t="str">
        <f ca="1" t="shared" si="3"/>
        <v>-</v>
      </c>
      <c r="D21" s="74" t="str">
        <f ca="1" t="shared" si="4"/>
        <v>-</v>
      </c>
      <c r="E21" s="73" t="str">
        <f ca="1" t="shared" si="5"/>
        <v>-</v>
      </c>
      <c r="F21" s="73" t="str">
        <f ca="1" t="shared" si="6"/>
        <v>-</v>
      </c>
      <c r="G21" s="73" t="str">
        <f ca="1" t="shared" si="7"/>
        <v>-</v>
      </c>
      <c r="H21" s="73" t="str">
        <f ca="1" t="shared" si="8"/>
        <v>-</v>
      </c>
      <c r="I21" s="73">
        <f ca="1" t="shared" si="9"/>
        <v>12</v>
      </c>
      <c r="J21" s="126">
        <f ca="1" t="shared" si="10"/>
        <v>0</v>
      </c>
      <c r="K21" s="76">
        <f ca="1" t="shared" si="11"/>
        <v>0</v>
      </c>
      <c r="L21" s="123">
        <f ca="1" t="shared" si="12"/>
        <v>0</v>
      </c>
      <c r="M21" s="123" t="str">
        <f ca="1" t="shared" si="13"/>
        <v>-</v>
      </c>
      <c r="N21" s="76">
        <f ca="1" t="shared" si="14"/>
        <v>96.8</v>
      </c>
      <c r="O21" s="123">
        <f ca="1" t="shared" si="15"/>
        <v>70</v>
      </c>
      <c r="P21" s="76">
        <f ca="1" t="shared" si="16"/>
        <v>245.11666666666667</v>
      </c>
      <c r="Q21" s="76">
        <f t="shared" si="0"/>
        <v>341.9166666666667</v>
      </c>
      <c r="R21" s="75">
        <f ca="1" t="shared" si="17"/>
        <v>1785</v>
      </c>
      <c r="S21" s="76" t="str">
        <f ca="1" t="shared" si="18"/>
        <v>-</v>
      </c>
      <c r="T21" s="71">
        <f ca="1" t="shared" si="19"/>
        <v>0</v>
      </c>
      <c r="U21" s="156">
        <f ca="1" t="shared" si="20"/>
        <v>0</v>
      </c>
      <c r="V21" s="71">
        <f ca="1" t="shared" si="21"/>
        <v>0</v>
      </c>
      <c r="W21" s="159">
        <f t="shared" si="1"/>
        <v>341.9166666666667</v>
      </c>
      <c r="X21" s="105" t="s">
        <v>159</v>
      </c>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c r="HO21" s="65"/>
      <c r="HP21" s="65"/>
      <c r="HQ21" s="65"/>
      <c r="HR21" s="65"/>
      <c r="HS21" s="65"/>
      <c r="HT21" s="65"/>
      <c r="HU21" s="65"/>
      <c r="HV21" s="65"/>
      <c r="HW21" s="65"/>
      <c r="HX21" s="65"/>
      <c r="HY21" s="65"/>
      <c r="HZ21" s="65"/>
      <c r="IA21" s="65"/>
      <c r="IB21" s="65"/>
      <c r="IC21" s="65"/>
      <c r="ID21" s="65"/>
      <c r="IE21" s="65"/>
      <c r="IF21" s="65"/>
      <c r="IG21" s="65"/>
      <c r="IH21" s="65"/>
      <c r="II21" s="65"/>
      <c r="IJ21" s="65"/>
      <c r="IK21" s="65"/>
      <c r="IL21" s="65"/>
      <c r="IM21" s="65"/>
      <c r="IN21" s="65"/>
      <c r="IO21" s="65"/>
      <c r="IP21" s="65"/>
      <c r="IQ21" s="65"/>
      <c r="IR21" s="65"/>
      <c r="IS21" s="65"/>
      <c r="IT21" s="65"/>
      <c r="IU21" s="65"/>
      <c r="IV21" s="65"/>
    </row>
    <row r="22" spans="1:256" s="66" customFormat="1" ht="24.75" customHeight="1">
      <c r="A22" s="77" t="str">
        <f ca="1" t="shared" si="22"/>
        <v>A renseigner</v>
      </c>
      <c r="B22" s="73">
        <f ca="1" t="shared" si="2"/>
        <v>0</v>
      </c>
      <c r="C22" s="74" t="str">
        <f ca="1" t="shared" si="3"/>
        <v>-</v>
      </c>
      <c r="D22" s="74" t="str">
        <f ca="1" t="shared" si="4"/>
        <v>-</v>
      </c>
      <c r="E22" s="73" t="str">
        <f ca="1" t="shared" si="5"/>
        <v>-</v>
      </c>
      <c r="F22" s="73" t="str">
        <f ca="1" t="shared" si="6"/>
        <v>-</v>
      </c>
      <c r="G22" s="73" t="str">
        <f ca="1" t="shared" si="7"/>
        <v>-</v>
      </c>
      <c r="H22" s="73" t="str">
        <f ca="1" t="shared" si="8"/>
        <v>-</v>
      </c>
      <c r="I22" s="73">
        <f ca="1" t="shared" si="9"/>
        <v>12</v>
      </c>
      <c r="J22" s="126">
        <f ca="1" t="shared" si="10"/>
        <v>0</v>
      </c>
      <c r="K22" s="76">
        <f ca="1" t="shared" si="11"/>
        <v>0</v>
      </c>
      <c r="L22" s="123">
        <f ca="1" t="shared" si="12"/>
        <v>0</v>
      </c>
      <c r="M22" s="123" t="str">
        <f ca="1" t="shared" si="13"/>
        <v>-</v>
      </c>
      <c r="N22" s="76">
        <f ca="1" t="shared" si="14"/>
        <v>96.8</v>
      </c>
      <c r="O22" s="123">
        <f ca="1" t="shared" si="15"/>
        <v>70</v>
      </c>
      <c r="P22" s="76">
        <f ca="1" t="shared" si="16"/>
        <v>245.11666666666667</v>
      </c>
      <c r="Q22" s="76">
        <f t="shared" si="0"/>
        <v>341.9166666666667</v>
      </c>
      <c r="R22" s="75">
        <f ca="1" t="shared" si="17"/>
        <v>1785</v>
      </c>
      <c r="S22" s="76" t="str">
        <f ca="1" t="shared" si="18"/>
        <v>-</v>
      </c>
      <c r="T22" s="71">
        <f ca="1" t="shared" si="19"/>
        <v>0</v>
      </c>
      <c r="U22" s="156">
        <f ca="1" t="shared" si="20"/>
        <v>0</v>
      </c>
      <c r="V22" s="71">
        <f ca="1" t="shared" si="21"/>
        <v>0</v>
      </c>
      <c r="W22" s="159">
        <f t="shared" si="1"/>
        <v>341.9166666666667</v>
      </c>
      <c r="X22" s="105" t="s">
        <v>160</v>
      </c>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65"/>
      <c r="GI22" s="65"/>
      <c r="GJ22" s="65"/>
      <c r="GK22" s="65"/>
      <c r="GL22" s="65"/>
      <c r="GM22" s="65"/>
      <c r="GN22" s="65"/>
      <c r="GO22" s="65"/>
      <c r="GP22" s="65"/>
      <c r="GQ22" s="65"/>
      <c r="GR22" s="65"/>
      <c r="GS22" s="65"/>
      <c r="GT22" s="65"/>
      <c r="GU22" s="65"/>
      <c r="GV22" s="65"/>
      <c r="GW22" s="65"/>
      <c r="GX22" s="65"/>
      <c r="GY22" s="65"/>
      <c r="GZ22" s="65"/>
      <c r="HA22" s="65"/>
      <c r="HB22" s="65"/>
      <c r="HC22" s="65"/>
      <c r="HD22" s="65"/>
      <c r="HE22" s="65"/>
      <c r="HF22" s="65"/>
      <c r="HG22" s="65"/>
      <c r="HH22" s="65"/>
      <c r="HI22" s="65"/>
      <c r="HJ22" s="65"/>
      <c r="HK22" s="65"/>
      <c r="HL22" s="65"/>
      <c r="HM22" s="65"/>
      <c r="HN22" s="65"/>
      <c r="HO22" s="65"/>
      <c r="HP22" s="65"/>
      <c r="HQ22" s="65"/>
      <c r="HR22" s="65"/>
      <c r="HS22" s="65"/>
      <c r="HT22" s="65"/>
      <c r="HU22" s="65"/>
      <c r="HV22" s="65"/>
      <c r="HW22" s="65"/>
      <c r="HX22" s="65"/>
      <c r="HY22" s="65"/>
      <c r="HZ22" s="65"/>
      <c r="IA22" s="65"/>
      <c r="IB22" s="65"/>
      <c r="IC22" s="65"/>
      <c r="ID22" s="65"/>
      <c r="IE22" s="65"/>
      <c r="IF22" s="65"/>
      <c r="IG22" s="65"/>
      <c r="IH22" s="65"/>
      <c r="II22" s="65"/>
      <c r="IJ22" s="65"/>
      <c r="IK22" s="65"/>
      <c r="IL22" s="65"/>
      <c r="IM22" s="65"/>
      <c r="IN22" s="65"/>
      <c r="IO22" s="65"/>
      <c r="IP22" s="65"/>
      <c r="IQ22" s="65"/>
      <c r="IR22" s="65"/>
      <c r="IS22" s="65"/>
      <c r="IT22" s="65"/>
      <c r="IU22" s="65"/>
      <c r="IV22" s="65"/>
    </row>
    <row r="23" spans="1:256" s="66" customFormat="1" ht="24.75" customHeight="1">
      <c r="A23" s="77" t="str">
        <f ca="1" t="shared" si="22"/>
        <v>A renseigner</v>
      </c>
      <c r="B23" s="73">
        <f ca="1" t="shared" si="2"/>
        <v>0</v>
      </c>
      <c r="C23" s="74" t="str">
        <f ca="1" t="shared" si="3"/>
        <v>-</v>
      </c>
      <c r="D23" s="74" t="str">
        <f ca="1" t="shared" si="4"/>
        <v>-</v>
      </c>
      <c r="E23" s="73" t="str">
        <f ca="1" t="shared" si="5"/>
        <v>-</v>
      </c>
      <c r="F23" s="73" t="str">
        <f ca="1" t="shared" si="6"/>
        <v>-</v>
      </c>
      <c r="G23" s="73" t="str">
        <f ca="1" t="shared" si="7"/>
        <v>-</v>
      </c>
      <c r="H23" s="73" t="str">
        <f ca="1" t="shared" si="8"/>
        <v>-</v>
      </c>
      <c r="I23" s="73">
        <f ca="1" t="shared" si="9"/>
        <v>12</v>
      </c>
      <c r="J23" s="126">
        <f ca="1" t="shared" si="10"/>
        <v>0</v>
      </c>
      <c r="K23" s="76">
        <f ca="1" t="shared" si="11"/>
        <v>0</v>
      </c>
      <c r="L23" s="123">
        <f ca="1" t="shared" si="12"/>
        <v>0</v>
      </c>
      <c r="M23" s="123" t="str">
        <f ca="1" t="shared" si="13"/>
        <v>-</v>
      </c>
      <c r="N23" s="76">
        <f ca="1" t="shared" si="14"/>
        <v>96.8</v>
      </c>
      <c r="O23" s="123">
        <f ca="1" t="shared" si="15"/>
        <v>70</v>
      </c>
      <c r="P23" s="76">
        <f ca="1" t="shared" si="16"/>
        <v>245.11666666666667</v>
      </c>
      <c r="Q23" s="76">
        <f t="shared" si="0"/>
        <v>341.9166666666667</v>
      </c>
      <c r="R23" s="75">
        <f ca="1" t="shared" si="17"/>
        <v>1785</v>
      </c>
      <c r="S23" s="76" t="str">
        <f ca="1" t="shared" si="18"/>
        <v>-</v>
      </c>
      <c r="T23" s="71">
        <f ca="1" t="shared" si="19"/>
        <v>0</v>
      </c>
      <c r="U23" s="156">
        <f ca="1" t="shared" si="20"/>
        <v>0</v>
      </c>
      <c r="V23" s="71">
        <f ca="1" t="shared" si="21"/>
        <v>0</v>
      </c>
      <c r="W23" s="159">
        <f t="shared" si="1"/>
        <v>341.9166666666667</v>
      </c>
      <c r="X23" s="105" t="s">
        <v>161</v>
      </c>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65"/>
      <c r="GI23" s="65"/>
      <c r="GJ23" s="65"/>
      <c r="GK23" s="65"/>
      <c r="GL23" s="65"/>
      <c r="GM23" s="65"/>
      <c r="GN23" s="65"/>
      <c r="GO23" s="65"/>
      <c r="GP23" s="65"/>
      <c r="GQ23" s="65"/>
      <c r="GR23" s="65"/>
      <c r="GS23" s="65"/>
      <c r="GT23" s="65"/>
      <c r="GU23" s="65"/>
      <c r="GV23" s="65"/>
      <c r="GW23" s="65"/>
      <c r="GX23" s="65"/>
      <c r="GY23" s="65"/>
      <c r="GZ23" s="65"/>
      <c r="HA23" s="65"/>
      <c r="HB23" s="65"/>
      <c r="HC23" s="65"/>
      <c r="HD23" s="65"/>
      <c r="HE23" s="65"/>
      <c r="HF23" s="65"/>
      <c r="HG23" s="65"/>
      <c r="HH23" s="65"/>
      <c r="HI23" s="65"/>
      <c r="HJ23" s="65"/>
      <c r="HK23" s="65"/>
      <c r="HL23" s="65"/>
      <c r="HM23" s="65"/>
      <c r="HN23" s="65"/>
      <c r="HO23" s="65"/>
      <c r="HP23" s="65"/>
      <c r="HQ23" s="65"/>
      <c r="HR23" s="65"/>
      <c r="HS23" s="65"/>
      <c r="HT23" s="65"/>
      <c r="HU23" s="65"/>
      <c r="HV23" s="65"/>
      <c r="HW23" s="65"/>
      <c r="HX23" s="65"/>
      <c r="HY23" s="65"/>
      <c r="HZ23" s="65"/>
      <c r="IA23" s="65"/>
      <c r="IB23" s="65"/>
      <c r="IC23" s="65"/>
      <c r="ID23" s="65"/>
      <c r="IE23" s="65"/>
      <c r="IF23" s="65"/>
      <c r="IG23" s="65"/>
      <c r="IH23" s="65"/>
      <c r="II23" s="65"/>
      <c r="IJ23" s="65"/>
      <c r="IK23" s="65"/>
      <c r="IL23" s="65"/>
      <c r="IM23" s="65"/>
      <c r="IN23" s="65"/>
      <c r="IO23" s="65"/>
      <c r="IP23" s="65"/>
      <c r="IQ23" s="65"/>
      <c r="IR23" s="65"/>
      <c r="IS23" s="65"/>
      <c r="IT23" s="65"/>
      <c r="IU23" s="65"/>
      <c r="IV23" s="65"/>
    </row>
    <row r="24" spans="1:256" s="66" customFormat="1" ht="24.75" customHeight="1">
      <c r="A24" s="77" t="str">
        <f ca="1" t="shared" si="22"/>
        <v>A renseigner</v>
      </c>
      <c r="B24" s="73">
        <f ca="1" t="shared" si="2"/>
        <v>0</v>
      </c>
      <c r="C24" s="74" t="str">
        <f ca="1" t="shared" si="3"/>
        <v>-</v>
      </c>
      <c r="D24" s="74" t="str">
        <f ca="1" t="shared" si="4"/>
        <v>-</v>
      </c>
      <c r="E24" s="73" t="str">
        <f ca="1" t="shared" si="5"/>
        <v>-</v>
      </c>
      <c r="F24" s="73" t="str">
        <f ca="1" t="shared" si="6"/>
        <v>-</v>
      </c>
      <c r="G24" s="73" t="str">
        <f ca="1" t="shared" si="7"/>
        <v>-</v>
      </c>
      <c r="H24" s="73" t="str">
        <f ca="1" t="shared" si="8"/>
        <v>-</v>
      </c>
      <c r="I24" s="73">
        <f ca="1" t="shared" si="9"/>
        <v>12</v>
      </c>
      <c r="J24" s="126">
        <f ca="1" t="shared" si="10"/>
        <v>0</v>
      </c>
      <c r="K24" s="76">
        <f ca="1" t="shared" si="11"/>
        <v>0</v>
      </c>
      <c r="L24" s="123">
        <f ca="1" t="shared" si="12"/>
        <v>0</v>
      </c>
      <c r="M24" s="123" t="str">
        <f ca="1" t="shared" si="13"/>
        <v>-</v>
      </c>
      <c r="N24" s="76">
        <f ca="1" t="shared" si="14"/>
        <v>96.8</v>
      </c>
      <c r="O24" s="123">
        <f ca="1" t="shared" si="15"/>
        <v>70</v>
      </c>
      <c r="P24" s="76">
        <f ca="1" t="shared" si="16"/>
        <v>245.11666666666667</v>
      </c>
      <c r="Q24" s="76">
        <f t="shared" si="0"/>
        <v>341.9166666666667</v>
      </c>
      <c r="R24" s="75">
        <f ca="1" t="shared" si="17"/>
        <v>1785</v>
      </c>
      <c r="S24" s="76" t="str">
        <f ca="1" t="shared" si="18"/>
        <v>-</v>
      </c>
      <c r="T24" s="71">
        <f ca="1" t="shared" si="19"/>
        <v>0</v>
      </c>
      <c r="U24" s="156">
        <f ca="1" t="shared" si="20"/>
        <v>0</v>
      </c>
      <c r="V24" s="71">
        <f ca="1" t="shared" si="21"/>
        <v>0</v>
      </c>
      <c r="W24" s="159">
        <f t="shared" si="1"/>
        <v>341.9166666666667</v>
      </c>
      <c r="X24" s="105" t="s">
        <v>162</v>
      </c>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65"/>
      <c r="FE24" s="65"/>
      <c r="FF24" s="65"/>
      <c r="FG24" s="65"/>
      <c r="FH24" s="65"/>
      <c r="FI24" s="65"/>
      <c r="FJ24" s="65"/>
      <c r="FK24" s="65"/>
      <c r="FL24" s="65"/>
      <c r="FM24" s="65"/>
      <c r="FN24" s="65"/>
      <c r="FO24" s="65"/>
      <c r="FP24" s="65"/>
      <c r="FQ24" s="65"/>
      <c r="FR24" s="65"/>
      <c r="FS24" s="65"/>
      <c r="FT24" s="65"/>
      <c r="FU24" s="65"/>
      <c r="FV24" s="65"/>
      <c r="FW24" s="65"/>
      <c r="FX24" s="65"/>
      <c r="FY24" s="65"/>
      <c r="FZ24" s="65"/>
      <c r="GA24" s="65"/>
      <c r="GB24" s="65"/>
      <c r="GC24" s="65"/>
      <c r="GD24" s="65"/>
      <c r="GE24" s="65"/>
      <c r="GF24" s="65"/>
      <c r="GG24" s="65"/>
      <c r="GH24" s="65"/>
      <c r="GI24" s="65"/>
      <c r="GJ24" s="65"/>
      <c r="GK24" s="65"/>
      <c r="GL24" s="65"/>
      <c r="GM24" s="65"/>
      <c r="GN24" s="65"/>
      <c r="GO24" s="65"/>
      <c r="GP24" s="65"/>
      <c r="GQ24" s="65"/>
      <c r="GR24" s="65"/>
      <c r="GS24" s="65"/>
      <c r="GT24" s="65"/>
      <c r="GU24" s="65"/>
      <c r="GV24" s="65"/>
      <c r="GW24" s="65"/>
      <c r="GX24" s="65"/>
      <c r="GY24" s="65"/>
      <c r="GZ24" s="65"/>
      <c r="HA24" s="65"/>
      <c r="HB24" s="65"/>
      <c r="HC24" s="65"/>
      <c r="HD24" s="65"/>
      <c r="HE24" s="65"/>
      <c r="HF24" s="65"/>
      <c r="HG24" s="65"/>
      <c r="HH24" s="65"/>
      <c r="HI24" s="65"/>
      <c r="HJ24" s="65"/>
      <c r="HK24" s="65"/>
      <c r="HL24" s="65"/>
      <c r="HM24" s="65"/>
      <c r="HN24" s="65"/>
      <c r="HO24" s="65"/>
      <c r="HP24" s="65"/>
      <c r="HQ24" s="65"/>
      <c r="HR24" s="65"/>
      <c r="HS24" s="65"/>
      <c r="HT24" s="65"/>
      <c r="HU24" s="65"/>
      <c r="HV24" s="65"/>
      <c r="HW24" s="65"/>
      <c r="HX24" s="65"/>
      <c r="HY24" s="65"/>
      <c r="HZ24" s="65"/>
      <c r="IA24" s="65"/>
      <c r="IB24" s="65"/>
      <c r="IC24" s="65"/>
      <c r="ID24" s="65"/>
      <c r="IE24" s="65"/>
      <c r="IF24" s="65"/>
      <c r="IG24" s="65"/>
      <c r="IH24" s="65"/>
      <c r="II24" s="65"/>
      <c r="IJ24" s="65"/>
      <c r="IK24" s="65"/>
      <c r="IL24" s="65"/>
      <c r="IM24" s="65"/>
      <c r="IN24" s="65"/>
      <c r="IO24" s="65"/>
      <c r="IP24" s="65"/>
      <c r="IQ24" s="65"/>
      <c r="IR24" s="65"/>
      <c r="IS24" s="65"/>
      <c r="IT24" s="65"/>
      <c r="IU24" s="65"/>
      <c r="IV24" s="65"/>
    </row>
    <row r="25" spans="1:256" s="66" customFormat="1" ht="24.75" customHeight="1">
      <c r="A25" s="77" t="str">
        <f ca="1" t="shared" si="22"/>
        <v>A renseigner</v>
      </c>
      <c r="B25" s="73">
        <f ca="1" t="shared" si="2"/>
        <v>0</v>
      </c>
      <c r="C25" s="74" t="str">
        <f ca="1" t="shared" si="3"/>
        <v>-</v>
      </c>
      <c r="D25" s="74" t="str">
        <f ca="1" t="shared" si="4"/>
        <v>-</v>
      </c>
      <c r="E25" s="73" t="str">
        <f ca="1" t="shared" si="5"/>
        <v>-</v>
      </c>
      <c r="F25" s="73" t="str">
        <f ca="1" t="shared" si="6"/>
        <v>-</v>
      </c>
      <c r="G25" s="73" t="str">
        <f ca="1" t="shared" si="7"/>
        <v>-</v>
      </c>
      <c r="H25" s="73" t="str">
        <f ca="1" t="shared" si="8"/>
        <v>-</v>
      </c>
      <c r="I25" s="73">
        <f ca="1" t="shared" si="9"/>
        <v>12</v>
      </c>
      <c r="J25" s="126">
        <f ca="1" t="shared" si="10"/>
        <v>0</v>
      </c>
      <c r="K25" s="76">
        <f ca="1" t="shared" si="11"/>
        <v>0</v>
      </c>
      <c r="L25" s="123">
        <f ca="1" t="shared" si="12"/>
        <v>0</v>
      </c>
      <c r="M25" s="123" t="str">
        <f ca="1" t="shared" si="13"/>
        <v>-</v>
      </c>
      <c r="N25" s="76">
        <f ca="1" t="shared" si="14"/>
        <v>96.8</v>
      </c>
      <c r="O25" s="123">
        <f ca="1" t="shared" si="15"/>
        <v>70</v>
      </c>
      <c r="P25" s="76">
        <f ca="1" t="shared" si="16"/>
        <v>245.11666666666667</v>
      </c>
      <c r="Q25" s="76">
        <f t="shared" si="0"/>
        <v>341.9166666666667</v>
      </c>
      <c r="R25" s="75">
        <f ca="1" t="shared" si="17"/>
        <v>1785</v>
      </c>
      <c r="S25" s="76" t="str">
        <f ca="1" t="shared" si="18"/>
        <v>-</v>
      </c>
      <c r="T25" s="71">
        <f ca="1" t="shared" si="19"/>
        <v>0</v>
      </c>
      <c r="U25" s="156">
        <f ca="1" t="shared" si="20"/>
        <v>0</v>
      </c>
      <c r="V25" s="71">
        <f ca="1" t="shared" si="21"/>
        <v>0</v>
      </c>
      <c r="W25" s="159">
        <f t="shared" si="1"/>
        <v>341.9166666666667</v>
      </c>
      <c r="X25" s="105" t="s">
        <v>163</v>
      </c>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65"/>
      <c r="HW25" s="65"/>
      <c r="HX25" s="65"/>
      <c r="HY25" s="65"/>
      <c r="HZ25" s="65"/>
      <c r="IA25" s="65"/>
      <c r="IB25" s="65"/>
      <c r="IC25" s="65"/>
      <c r="ID25" s="65"/>
      <c r="IE25" s="65"/>
      <c r="IF25" s="65"/>
      <c r="IG25" s="65"/>
      <c r="IH25" s="65"/>
      <c r="II25" s="65"/>
      <c r="IJ25" s="65"/>
      <c r="IK25" s="65"/>
      <c r="IL25" s="65"/>
      <c r="IM25" s="65"/>
      <c r="IN25" s="65"/>
      <c r="IO25" s="65"/>
      <c r="IP25" s="65"/>
      <c r="IQ25" s="65"/>
      <c r="IR25" s="65"/>
      <c r="IS25" s="65"/>
      <c r="IT25" s="65"/>
      <c r="IU25" s="65"/>
      <c r="IV25" s="65"/>
    </row>
    <row r="26" spans="1:256" s="66" customFormat="1" ht="24.75" customHeight="1">
      <c r="A26" s="77" t="str">
        <f ca="1" t="shared" si="22"/>
        <v>A renseigner</v>
      </c>
      <c r="B26" s="73">
        <f ca="1" t="shared" si="2"/>
        <v>0</v>
      </c>
      <c r="C26" s="74" t="str">
        <f ca="1" t="shared" si="3"/>
        <v>-</v>
      </c>
      <c r="D26" s="74" t="str">
        <f ca="1" t="shared" si="4"/>
        <v>-</v>
      </c>
      <c r="E26" s="73" t="str">
        <f ca="1" t="shared" si="5"/>
        <v>-</v>
      </c>
      <c r="F26" s="73" t="str">
        <f ca="1" t="shared" si="6"/>
        <v>-</v>
      </c>
      <c r="G26" s="73" t="str">
        <f ca="1" t="shared" si="7"/>
        <v>-</v>
      </c>
      <c r="H26" s="73" t="str">
        <f ca="1" t="shared" si="8"/>
        <v>-</v>
      </c>
      <c r="I26" s="73">
        <f ca="1" t="shared" si="9"/>
        <v>12</v>
      </c>
      <c r="J26" s="126">
        <f ca="1" t="shared" si="10"/>
        <v>0</v>
      </c>
      <c r="K26" s="76">
        <f ca="1" t="shared" si="11"/>
        <v>0</v>
      </c>
      <c r="L26" s="123">
        <f ca="1" t="shared" si="12"/>
        <v>0</v>
      </c>
      <c r="M26" s="123" t="str">
        <f ca="1" t="shared" si="13"/>
        <v>-</v>
      </c>
      <c r="N26" s="76">
        <f ca="1" t="shared" si="14"/>
        <v>96.8</v>
      </c>
      <c r="O26" s="123">
        <f ca="1" t="shared" si="15"/>
        <v>70</v>
      </c>
      <c r="P26" s="76">
        <f ca="1" t="shared" si="16"/>
        <v>245.11666666666667</v>
      </c>
      <c r="Q26" s="76">
        <f t="shared" si="0"/>
        <v>341.9166666666667</v>
      </c>
      <c r="R26" s="75">
        <f ca="1" t="shared" si="17"/>
        <v>1785</v>
      </c>
      <c r="S26" s="76" t="str">
        <f ca="1" t="shared" si="18"/>
        <v>-</v>
      </c>
      <c r="T26" s="162">
        <f ca="1" t="shared" si="19"/>
        <v>0</v>
      </c>
      <c r="U26" s="163">
        <f ca="1" t="shared" si="20"/>
        <v>0</v>
      </c>
      <c r="V26" s="162">
        <f ca="1" t="shared" si="21"/>
        <v>0</v>
      </c>
      <c r="W26" s="159">
        <f>IF(S26="-",Q26+U26,S26+U26)</f>
        <v>341.9166666666667</v>
      </c>
      <c r="X26" s="105" t="s">
        <v>164</v>
      </c>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c r="HC26" s="65"/>
      <c r="HD26" s="65"/>
      <c r="HE26" s="65"/>
      <c r="HF26" s="65"/>
      <c r="HG26" s="65"/>
      <c r="HH26" s="65"/>
      <c r="HI26" s="65"/>
      <c r="HJ26" s="65"/>
      <c r="HK26" s="65"/>
      <c r="HL26" s="65"/>
      <c r="HM26" s="65"/>
      <c r="HN26" s="65"/>
      <c r="HO26" s="65"/>
      <c r="HP26" s="65"/>
      <c r="HQ26" s="65"/>
      <c r="HR26" s="65"/>
      <c r="HS26" s="65"/>
      <c r="HT26" s="65"/>
      <c r="HU26" s="65"/>
      <c r="HV26" s="65"/>
      <c r="HW26" s="65"/>
      <c r="HX26" s="65"/>
      <c r="HY26" s="65"/>
      <c r="HZ26" s="65"/>
      <c r="IA26" s="65"/>
      <c r="IB26" s="65"/>
      <c r="IC26" s="65"/>
      <c r="ID26" s="65"/>
      <c r="IE26" s="65"/>
      <c r="IF26" s="65"/>
      <c r="IG26" s="65"/>
      <c r="IH26" s="65"/>
      <c r="II26" s="65"/>
      <c r="IJ26" s="65"/>
      <c r="IK26" s="65"/>
      <c r="IL26" s="65"/>
      <c r="IM26" s="65"/>
      <c r="IN26" s="65"/>
      <c r="IO26" s="65"/>
      <c r="IP26" s="65"/>
      <c r="IQ26" s="65"/>
      <c r="IR26" s="65"/>
      <c r="IS26" s="65"/>
      <c r="IT26" s="65"/>
      <c r="IU26" s="65"/>
      <c r="IV26" s="65"/>
    </row>
    <row r="27" spans="1:256" s="66" customFormat="1" ht="24.75" customHeight="1">
      <c r="A27" s="77" t="str">
        <f ca="1" t="shared" si="22"/>
        <v>A renseigner</v>
      </c>
      <c r="B27" s="73">
        <f ca="1" t="shared" si="2"/>
        <v>0</v>
      </c>
      <c r="C27" s="74" t="str">
        <f ca="1" t="shared" si="3"/>
        <v>-</v>
      </c>
      <c r="D27" s="74" t="str">
        <f ca="1" t="shared" si="4"/>
        <v>-</v>
      </c>
      <c r="E27" s="73" t="str">
        <f ca="1" t="shared" si="5"/>
        <v>-</v>
      </c>
      <c r="F27" s="73" t="str">
        <f ca="1" t="shared" si="6"/>
        <v>-</v>
      </c>
      <c r="G27" s="73" t="str">
        <f ca="1" t="shared" si="7"/>
        <v>-</v>
      </c>
      <c r="H27" s="73" t="str">
        <f ca="1" t="shared" si="8"/>
        <v>-</v>
      </c>
      <c r="I27" s="73">
        <f ca="1" t="shared" si="9"/>
        <v>12</v>
      </c>
      <c r="J27" s="126">
        <f ca="1" t="shared" si="10"/>
        <v>0</v>
      </c>
      <c r="K27" s="76">
        <f ca="1" t="shared" si="11"/>
        <v>0</v>
      </c>
      <c r="L27" s="123">
        <f ca="1" t="shared" si="12"/>
        <v>0</v>
      </c>
      <c r="M27" s="123" t="str">
        <f ca="1" t="shared" si="13"/>
        <v>-</v>
      </c>
      <c r="N27" s="76">
        <f ca="1" t="shared" si="14"/>
        <v>96.8</v>
      </c>
      <c r="O27" s="123">
        <f ca="1" t="shared" si="15"/>
        <v>70</v>
      </c>
      <c r="P27" s="76">
        <f ca="1" t="shared" si="16"/>
        <v>245.11666666666667</v>
      </c>
      <c r="Q27" s="76">
        <f t="shared" si="0"/>
        <v>341.9166666666667</v>
      </c>
      <c r="R27" s="75">
        <f ca="1" t="shared" si="17"/>
        <v>1785</v>
      </c>
      <c r="S27" s="76" t="str">
        <f ca="1" t="shared" si="18"/>
        <v>-</v>
      </c>
      <c r="T27" s="71">
        <f ca="1" t="shared" si="19"/>
        <v>0</v>
      </c>
      <c r="U27" s="156">
        <f ca="1" t="shared" si="20"/>
        <v>0</v>
      </c>
      <c r="V27" s="71">
        <f ca="1" t="shared" si="21"/>
        <v>0</v>
      </c>
      <c r="W27" s="159">
        <f aca="true" t="shared" si="23" ref="W27:W45">IF(S27="-",Q27+U27,S27+U27)</f>
        <v>341.9166666666667</v>
      </c>
      <c r="X27" s="105" t="s">
        <v>165</v>
      </c>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c r="IR27" s="65"/>
      <c r="IS27" s="65"/>
      <c r="IT27" s="65"/>
      <c r="IU27" s="65"/>
      <c r="IV27" s="65"/>
    </row>
    <row r="28" spans="1:256" s="66" customFormat="1" ht="24.75" customHeight="1">
      <c r="A28" s="77" t="str">
        <f ca="1" t="shared" si="22"/>
        <v>A renseigner</v>
      </c>
      <c r="B28" s="73">
        <f ca="1" t="shared" si="2"/>
        <v>0</v>
      </c>
      <c r="C28" s="74" t="str">
        <f ca="1" t="shared" si="3"/>
        <v>-</v>
      </c>
      <c r="D28" s="74" t="str">
        <f ca="1" t="shared" si="4"/>
        <v>-</v>
      </c>
      <c r="E28" s="73" t="str">
        <f ca="1" t="shared" si="5"/>
        <v>-</v>
      </c>
      <c r="F28" s="73" t="str">
        <f ca="1" t="shared" si="6"/>
        <v>-</v>
      </c>
      <c r="G28" s="73" t="str">
        <f ca="1" t="shared" si="7"/>
        <v>-</v>
      </c>
      <c r="H28" s="73" t="str">
        <f ca="1" t="shared" si="8"/>
        <v>-</v>
      </c>
      <c r="I28" s="73">
        <f ca="1" t="shared" si="9"/>
        <v>12</v>
      </c>
      <c r="J28" s="126">
        <f ca="1" t="shared" si="10"/>
        <v>0</v>
      </c>
      <c r="K28" s="76">
        <f ca="1" t="shared" si="11"/>
        <v>0</v>
      </c>
      <c r="L28" s="123">
        <f ca="1" t="shared" si="12"/>
        <v>0</v>
      </c>
      <c r="M28" s="123" t="str">
        <f ca="1" t="shared" si="13"/>
        <v>-</v>
      </c>
      <c r="N28" s="76">
        <f ca="1" t="shared" si="14"/>
        <v>96.8</v>
      </c>
      <c r="O28" s="123">
        <f ca="1" t="shared" si="15"/>
        <v>70</v>
      </c>
      <c r="P28" s="76">
        <f ca="1" t="shared" si="16"/>
        <v>245.11666666666667</v>
      </c>
      <c r="Q28" s="76">
        <f t="shared" si="0"/>
        <v>341.9166666666667</v>
      </c>
      <c r="R28" s="75">
        <f ca="1" t="shared" si="17"/>
        <v>1785</v>
      </c>
      <c r="S28" s="76" t="str">
        <f ca="1" t="shared" si="18"/>
        <v>-</v>
      </c>
      <c r="T28" s="71">
        <f ca="1" t="shared" si="19"/>
        <v>0</v>
      </c>
      <c r="U28" s="156">
        <f ca="1" t="shared" si="20"/>
        <v>0</v>
      </c>
      <c r="V28" s="71">
        <f ca="1" t="shared" si="21"/>
        <v>0</v>
      </c>
      <c r="W28" s="159">
        <f t="shared" si="23"/>
        <v>341.9166666666667</v>
      </c>
      <c r="X28" s="105" t="s">
        <v>166</v>
      </c>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c r="IJ28" s="65"/>
      <c r="IK28" s="65"/>
      <c r="IL28" s="65"/>
      <c r="IM28" s="65"/>
      <c r="IN28" s="65"/>
      <c r="IO28" s="65"/>
      <c r="IP28" s="65"/>
      <c r="IQ28" s="65"/>
      <c r="IR28" s="65"/>
      <c r="IS28" s="65"/>
      <c r="IT28" s="65"/>
      <c r="IU28" s="65"/>
      <c r="IV28" s="65"/>
    </row>
    <row r="29" spans="1:256" s="66" customFormat="1" ht="24.75" customHeight="1">
      <c r="A29" s="77" t="str">
        <f ca="1" t="shared" si="22"/>
        <v>A renseigner</v>
      </c>
      <c r="B29" s="73">
        <f ca="1" t="shared" si="2"/>
        <v>0</v>
      </c>
      <c r="C29" s="74" t="str">
        <f ca="1" t="shared" si="3"/>
        <v>-</v>
      </c>
      <c r="D29" s="74" t="str">
        <f ca="1" t="shared" si="4"/>
        <v>-</v>
      </c>
      <c r="E29" s="73" t="str">
        <f ca="1" t="shared" si="5"/>
        <v>-</v>
      </c>
      <c r="F29" s="73" t="str">
        <f ca="1" t="shared" si="6"/>
        <v>-</v>
      </c>
      <c r="G29" s="73" t="str">
        <f ca="1" t="shared" si="7"/>
        <v>-</v>
      </c>
      <c r="H29" s="73" t="str">
        <f ca="1" t="shared" si="8"/>
        <v>-</v>
      </c>
      <c r="I29" s="73">
        <f ca="1" t="shared" si="9"/>
        <v>12</v>
      </c>
      <c r="J29" s="126">
        <f ca="1" t="shared" si="10"/>
        <v>0</v>
      </c>
      <c r="K29" s="76">
        <f ca="1" t="shared" si="11"/>
        <v>0</v>
      </c>
      <c r="L29" s="123">
        <f ca="1" t="shared" si="12"/>
        <v>0</v>
      </c>
      <c r="M29" s="123" t="str">
        <f ca="1" t="shared" si="13"/>
        <v>-</v>
      </c>
      <c r="N29" s="76">
        <f ca="1" t="shared" si="14"/>
        <v>96.8</v>
      </c>
      <c r="O29" s="123">
        <f ca="1" t="shared" si="15"/>
        <v>70</v>
      </c>
      <c r="P29" s="76">
        <f ca="1" t="shared" si="16"/>
        <v>245.11666666666667</v>
      </c>
      <c r="Q29" s="76">
        <f t="shared" si="0"/>
        <v>341.9166666666667</v>
      </c>
      <c r="R29" s="75">
        <f ca="1" t="shared" si="17"/>
        <v>1785</v>
      </c>
      <c r="S29" s="76" t="str">
        <f ca="1" t="shared" si="18"/>
        <v>-</v>
      </c>
      <c r="T29" s="71">
        <f ca="1" t="shared" si="19"/>
        <v>0</v>
      </c>
      <c r="U29" s="156">
        <f ca="1" t="shared" si="20"/>
        <v>0</v>
      </c>
      <c r="V29" s="71">
        <f ca="1" t="shared" si="21"/>
        <v>0</v>
      </c>
      <c r="W29" s="159">
        <f t="shared" si="23"/>
        <v>341.9166666666667</v>
      </c>
      <c r="X29" s="105" t="s">
        <v>167</v>
      </c>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c r="IL29" s="65"/>
      <c r="IM29" s="65"/>
      <c r="IN29" s="65"/>
      <c r="IO29" s="65"/>
      <c r="IP29" s="65"/>
      <c r="IQ29" s="65"/>
      <c r="IR29" s="65"/>
      <c r="IS29" s="65"/>
      <c r="IT29" s="65"/>
      <c r="IU29" s="65"/>
      <c r="IV29" s="65"/>
    </row>
    <row r="30" spans="1:256" s="66" customFormat="1" ht="24.75" customHeight="1">
      <c r="A30" s="77" t="str">
        <f ca="1" t="shared" si="22"/>
        <v>A renseigner</v>
      </c>
      <c r="B30" s="73">
        <f ca="1" t="shared" si="2"/>
        <v>0</v>
      </c>
      <c r="C30" s="74" t="str">
        <f ca="1" t="shared" si="3"/>
        <v>-</v>
      </c>
      <c r="D30" s="74" t="str">
        <f ca="1" t="shared" si="4"/>
        <v>-</v>
      </c>
      <c r="E30" s="73" t="str">
        <f ca="1" t="shared" si="5"/>
        <v>-</v>
      </c>
      <c r="F30" s="73" t="str">
        <f ca="1" t="shared" si="6"/>
        <v>-</v>
      </c>
      <c r="G30" s="73" t="str">
        <f ca="1" t="shared" si="7"/>
        <v>-</v>
      </c>
      <c r="H30" s="73" t="str">
        <f ca="1" t="shared" si="8"/>
        <v>-</v>
      </c>
      <c r="I30" s="73">
        <f ca="1" t="shared" si="9"/>
        <v>12</v>
      </c>
      <c r="J30" s="126">
        <f ca="1" t="shared" si="10"/>
        <v>0</v>
      </c>
      <c r="K30" s="76">
        <f ca="1" t="shared" si="11"/>
        <v>0</v>
      </c>
      <c r="L30" s="123">
        <f ca="1" t="shared" si="12"/>
        <v>0</v>
      </c>
      <c r="M30" s="123" t="str">
        <f ca="1" t="shared" si="13"/>
        <v>-</v>
      </c>
      <c r="N30" s="76">
        <f ca="1" t="shared" si="14"/>
        <v>96.8</v>
      </c>
      <c r="O30" s="123">
        <f ca="1" t="shared" si="15"/>
        <v>70</v>
      </c>
      <c r="P30" s="76">
        <f ca="1" t="shared" si="16"/>
        <v>245.11666666666667</v>
      </c>
      <c r="Q30" s="76">
        <f t="shared" si="0"/>
        <v>341.9166666666667</v>
      </c>
      <c r="R30" s="75">
        <f ca="1" t="shared" si="17"/>
        <v>1785</v>
      </c>
      <c r="S30" s="76" t="str">
        <f ca="1" t="shared" si="18"/>
        <v>-</v>
      </c>
      <c r="T30" s="71">
        <f ca="1" t="shared" si="19"/>
        <v>0</v>
      </c>
      <c r="U30" s="156">
        <f ca="1" t="shared" si="20"/>
        <v>0</v>
      </c>
      <c r="V30" s="71">
        <f ca="1" t="shared" si="21"/>
        <v>0</v>
      </c>
      <c r="W30" s="159">
        <f t="shared" si="23"/>
        <v>341.9166666666667</v>
      </c>
      <c r="X30" s="105" t="s">
        <v>168</v>
      </c>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65"/>
      <c r="HW30" s="65"/>
      <c r="HX30" s="65"/>
      <c r="HY30" s="65"/>
      <c r="HZ30" s="65"/>
      <c r="IA30" s="65"/>
      <c r="IB30" s="65"/>
      <c r="IC30" s="65"/>
      <c r="ID30" s="65"/>
      <c r="IE30" s="65"/>
      <c r="IF30" s="65"/>
      <c r="IG30" s="65"/>
      <c r="IH30" s="65"/>
      <c r="II30" s="65"/>
      <c r="IJ30" s="65"/>
      <c r="IK30" s="65"/>
      <c r="IL30" s="65"/>
      <c r="IM30" s="65"/>
      <c r="IN30" s="65"/>
      <c r="IO30" s="65"/>
      <c r="IP30" s="65"/>
      <c r="IQ30" s="65"/>
      <c r="IR30" s="65"/>
      <c r="IS30" s="65"/>
      <c r="IT30" s="65"/>
      <c r="IU30" s="65"/>
      <c r="IV30" s="65"/>
    </row>
    <row r="31" spans="1:256" s="64" customFormat="1" ht="24.75" customHeight="1">
      <c r="A31" s="77" t="str">
        <f ca="1" t="shared" si="22"/>
        <v>A renseigner</v>
      </c>
      <c r="B31" s="73">
        <f ca="1" t="shared" si="2"/>
        <v>0</v>
      </c>
      <c r="C31" s="74" t="str">
        <f ca="1" t="shared" si="3"/>
        <v>-</v>
      </c>
      <c r="D31" s="74" t="str">
        <f ca="1" t="shared" si="4"/>
        <v>-</v>
      </c>
      <c r="E31" s="73" t="str">
        <f ca="1" t="shared" si="5"/>
        <v>-</v>
      </c>
      <c r="F31" s="73" t="str">
        <f ca="1" t="shared" si="6"/>
        <v>-</v>
      </c>
      <c r="G31" s="73" t="str">
        <f ca="1" t="shared" si="7"/>
        <v>-</v>
      </c>
      <c r="H31" s="73" t="str">
        <f ca="1" t="shared" si="8"/>
        <v>-</v>
      </c>
      <c r="I31" s="73">
        <f ca="1" t="shared" si="9"/>
        <v>12</v>
      </c>
      <c r="J31" s="126">
        <f ca="1" t="shared" si="10"/>
        <v>0</v>
      </c>
      <c r="K31" s="76">
        <f ca="1" t="shared" si="11"/>
        <v>0</v>
      </c>
      <c r="L31" s="123">
        <f ca="1" t="shared" si="12"/>
        <v>0</v>
      </c>
      <c r="M31" s="123" t="str">
        <f ca="1" t="shared" si="13"/>
        <v>-</v>
      </c>
      <c r="N31" s="76">
        <f ca="1" t="shared" si="14"/>
        <v>96.8</v>
      </c>
      <c r="O31" s="123">
        <f ca="1" t="shared" si="15"/>
        <v>70</v>
      </c>
      <c r="P31" s="76">
        <f ca="1" t="shared" si="16"/>
        <v>245.11666666666667</v>
      </c>
      <c r="Q31" s="76">
        <f t="shared" si="0"/>
        <v>341.9166666666667</v>
      </c>
      <c r="R31" s="75">
        <f ca="1" t="shared" si="17"/>
        <v>1785</v>
      </c>
      <c r="S31" s="76" t="str">
        <f ca="1" t="shared" si="18"/>
        <v>-</v>
      </c>
      <c r="T31" s="71">
        <f ca="1" t="shared" si="19"/>
        <v>0</v>
      </c>
      <c r="U31" s="156">
        <f ca="1" t="shared" si="20"/>
        <v>0</v>
      </c>
      <c r="V31" s="71">
        <f ca="1" t="shared" si="21"/>
        <v>0</v>
      </c>
      <c r="W31" s="159">
        <f t="shared" si="23"/>
        <v>341.9166666666667</v>
      </c>
      <c r="X31" s="105" t="s">
        <v>169</v>
      </c>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4" customFormat="1" ht="24.75" customHeight="1">
      <c r="A32" s="77" t="str">
        <f ca="1" t="shared" si="22"/>
        <v>A renseigner</v>
      </c>
      <c r="B32" s="73">
        <f ca="1" t="shared" si="2"/>
        <v>0</v>
      </c>
      <c r="C32" s="74" t="str">
        <f ca="1" t="shared" si="3"/>
        <v>-</v>
      </c>
      <c r="D32" s="74" t="str">
        <f ca="1" t="shared" si="4"/>
        <v>-</v>
      </c>
      <c r="E32" s="73" t="str">
        <f ca="1" t="shared" si="5"/>
        <v>-</v>
      </c>
      <c r="F32" s="73" t="str">
        <f ca="1" t="shared" si="6"/>
        <v>-</v>
      </c>
      <c r="G32" s="73" t="str">
        <f ca="1" t="shared" si="7"/>
        <v>-</v>
      </c>
      <c r="H32" s="73" t="str">
        <f ca="1" t="shared" si="8"/>
        <v>-</v>
      </c>
      <c r="I32" s="73">
        <f ca="1" t="shared" si="9"/>
        <v>12</v>
      </c>
      <c r="J32" s="126">
        <f ca="1" t="shared" si="10"/>
        <v>0</v>
      </c>
      <c r="K32" s="76">
        <f ca="1" t="shared" si="11"/>
        <v>0</v>
      </c>
      <c r="L32" s="123">
        <f ca="1" t="shared" si="12"/>
        <v>0</v>
      </c>
      <c r="M32" s="123" t="str">
        <f ca="1" t="shared" si="13"/>
        <v>-</v>
      </c>
      <c r="N32" s="76">
        <f ca="1" t="shared" si="14"/>
        <v>96.8</v>
      </c>
      <c r="O32" s="123">
        <f ca="1" t="shared" si="15"/>
        <v>70</v>
      </c>
      <c r="P32" s="76">
        <f ca="1" t="shared" si="16"/>
        <v>245.11666666666667</v>
      </c>
      <c r="Q32" s="76">
        <f t="shared" si="0"/>
        <v>341.9166666666667</v>
      </c>
      <c r="R32" s="75">
        <f ca="1" t="shared" si="17"/>
        <v>1785</v>
      </c>
      <c r="S32" s="76" t="str">
        <f ca="1" t="shared" si="18"/>
        <v>-</v>
      </c>
      <c r="T32" s="71">
        <f ca="1" t="shared" si="19"/>
        <v>0</v>
      </c>
      <c r="U32" s="156">
        <f ca="1" t="shared" si="20"/>
        <v>0</v>
      </c>
      <c r="V32" s="71">
        <f ca="1" t="shared" si="21"/>
        <v>0</v>
      </c>
      <c r="W32" s="159">
        <f t="shared" si="23"/>
        <v>341.9166666666667</v>
      </c>
      <c r="X32" s="105" t="s">
        <v>170</v>
      </c>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4" customFormat="1" ht="24.75" customHeight="1">
      <c r="A33" s="77" t="str">
        <f ca="1" t="shared" si="22"/>
        <v>A renseigner</v>
      </c>
      <c r="B33" s="73">
        <f ca="1" t="shared" si="2"/>
        <v>0</v>
      </c>
      <c r="C33" s="74" t="str">
        <f ca="1" t="shared" si="3"/>
        <v>-</v>
      </c>
      <c r="D33" s="74" t="str">
        <f ca="1" t="shared" si="4"/>
        <v>-</v>
      </c>
      <c r="E33" s="73" t="str">
        <f ca="1" t="shared" si="5"/>
        <v>-</v>
      </c>
      <c r="F33" s="73" t="str">
        <f ca="1" t="shared" si="6"/>
        <v>-</v>
      </c>
      <c r="G33" s="73" t="str">
        <f ca="1" t="shared" si="7"/>
        <v>-</v>
      </c>
      <c r="H33" s="73" t="str">
        <f ca="1" t="shared" si="8"/>
        <v>-</v>
      </c>
      <c r="I33" s="73">
        <f ca="1" t="shared" si="9"/>
        <v>12</v>
      </c>
      <c r="J33" s="126">
        <f ca="1" t="shared" si="10"/>
        <v>0</v>
      </c>
      <c r="K33" s="76">
        <f ca="1" t="shared" si="11"/>
        <v>0</v>
      </c>
      <c r="L33" s="123">
        <f ca="1" t="shared" si="12"/>
        <v>0</v>
      </c>
      <c r="M33" s="123" t="str">
        <f ca="1" t="shared" si="13"/>
        <v>-</v>
      </c>
      <c r="N33" s="76">
        <f ca="1" t="shared" si="14"/>
        <v>96.8</v>
      </c>
      <c r="O33" s="123">
        <f ca="1" t="shared" si="15"/>
        <v>70</v>
      </c>
      <c r="P33" s="76">
        <f ca="1" t="shared" si="16"/>
        <v>245.11666666666667</v>
      </c>
      <c r="Q33" s="76">
        <f t="shared" si="0"/>
        <v>341.9166666666667</v>
      </c>
      <c r="R33" s="75">
        <f ca="1" t="shared" si="17"/>
        <v>1785</v>
      </c>
      <c r="S33" s="76" t="str">
        <f ca="1" t="shared" si="18"/>
        <v>-</v>
      </c>
      <c r="T33" s="71">
        <f ca="1" t="shared" si="19"/>
        <v>0</v>
      </c>
      <c r="U33" s="156">
        <f ca="1" t="shared" si="20"/>
        <v>0</v>
      </c>
      <c r="V33" s="71">
        <f ca="1" t="shared" si="21"/>
        <v>0</v>
      </c>
      <c r="W33" s="159">
        <f t="shared" si="23"/>
        <v>341.9166666666667</v>
      </c>
      <c r="X33" s="105" t="s">
        <v>171</v>
      </c>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4" customFormat="1" ht="24.75" customHeight="1">
      <c r="A34" s="77" t="str">
        <f ca="1" t="shared" si="22"/>
        <v>A renseigner</v>
      </c>
      <c r="B34" s="73">
        <f ca="1" t="shared" si="2"/>
        <v>0</v>
      </c>
      <c r="C34" s="74" t="str">
        <f ca="1" t="shared" si="3"/>
        <v>-</v>
      </c>
      <c r="D34" s="74" t="str">
        <f ca="1" t="shared" si="4"/>
        <v>-</v>
      </c>
      <c r="E34" s="73" t="str">
        <f ca="1" t="shared" si="5"/>
        <v>-</v>
      </c>
      <c r="F34" s="73" t="str">
        <f ca="1" t="shared" si="6"/>
        <v>-</v>
      </c>
      <c r="G34" s="73" t="str">
        <f ca="1" t="shared" si="7"/>
        <v>-</v>
      </c>
      <c r="H34" s="73" t="str">
        <f ca="1" t="shared" si="8"/>
        <v>-</v>
      </c>
      <c r="I34" s="73">
        <f ca="1" t="shared" si="9"/>
        <v>12</v>
      </c>
      <c r="J34" s="126">
        <f ca="1" t="shared" si="10"/>
        <v>0</v>
      </c>
      <c r="K34" s="76">
        <f ca="1" t="shared" si="11"/>
        <v>0</v>
      </c>
      <c r="L34" s="123">
        <f ca="1" t="shared" si="12"/>
        <v>0</v>
      </c>
      <c r="M34" s="123" t="str">
        <f ca="1" t="shared" si="13"/>
        <v>-</v>
      </c>
      <c r="N34" s="76">
        <f ca="1" t="shared" si="14"/>
        <v>96.8</v>
      </c>
      <c r="O34" s="123">
        <f ca="1" t="shared" si="15"/>
        <v>70</v>
      </c>
      <c r="P34" s="76">
        <f ca="1" t="shared" si="16"/>
        <v>245.11666666666667</v>
      </c>
      <c r="Q34" s="76">
        <f t="shared" si="0"/>
        <v>341.9166666666667</v>
      </c>
      <c r="R34" s="75">
        <f ca="1" t="shared" si="17"/>
        <v>1785</v>
      </c>
      <c r="S34" s="76" t="str">
        <f ca="1" t="shared" si="18"/>
        <v>-</v>
      </c>
      <c r="T34" s="71">
        <f ca="1" t="shared" si="19"/>
        <v>0</v>
      </c>
      <c r="U34" s="156">
        <f ca="1" t="shared" si="20"/>
        <v>0</v>
      </c>
      <c r="V34" s="71">
        <f ca="1" t="shared" si="21"/>
        <v>0</v>
      </c>
      <c r="W34" s="159">
        <f t="shared" si="23"/>
        <v>341.9166666666667</v>
      </c>
      <c r="X34" s="105" t="s">
        <v>172</v>
      </c>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4" customFormat="1" ht="24.75" customHeight="1">
      <c r="A35" s="77" t="str">
        <f ca="1" t="shared" si="22"/>
        <v>A renseigner</v>
      </c>
      <c r="B35" s="73">
        <f ca="1" t="shared" si="2"/>
        <v>0</v>
      </c>
      <c r="C35" s="74" t="str">
        <f ca="1" t="shared" si="3"/>
        <v>-</v>
      </c>
      <c r="D35" s="74" t="str">
        <f ca="1" t="shared" si="4"/>
        <v>-</v>
      </c>
      <c r="E35" s="73" t="str">
        <f ca="1" t="shared" si="5"/>
        <v>-</v>
      </c>
      <c r="F35" s="73" t="str">
        <f ca="1" t="shared" si="6"/>
        <v>-</v>
      </c>
      <c r="G35" s="73" t="str">
        <f ca="1" t="shared" si="7"/>
        <v>-</v>
      </c>
      <c r="H35" s="73" t="str">
        <f ca="1" t="shared" si="8"/>
        <v>-</v>
      </c>
      <c r="I35" s="73">
        <f ca="1" t="shared" si="9"/>
        <v>12</v>
      </c>
      <c r="J35" s="126">
        <f ca="1" t="shared" si="10"/>
        <v>0</v>
      </c>
      <c r="K35" s="76">
        <f ca="1" t="shared" si="11"/>
        <v>0</v>
      </c>
      <c r="L35" s="123">
        <f ca="1" t="shared" si="12"/>
        <v>0</v>
      </c>
      <c r="M35" s="123" t="str">
        <f ca="1" t="shared" si="13"/>
        <v>-</v>
      </c>
      <c r="N35" s="76">
        <f ca="1" t="shared" si="14"/>
        <v>96.8</v>
      </c>
      <c r="O35" s="123">
        <f ca="1" t="shared" si="15"/>
        <v>70</v>
      </c>
      <c r="P35" s="76">
        <f ca="1" t="shared" si="16"/>
        <v>245.11666666666667</v>
      </c>
      <c r="Q35" s="76">
        <f t="shared" si="0"/>
        <v>341.9166666666667</v>
      </c>
      <c r="R35" s="75">
        <f ca="1" t="shared" si="17"/>
        <v>1785</v>
      </c>
      <c r="S35" s="76" t="str">
        <f ca="1" t="shared" si="18"/>
        <v>-</v>
      </c>
      <c r="T35" s="71">
        <f ca="1" t="shared" si="19"/>
        <v>0</v>
      </c>
      <c r="U35" s="156">
        <f ca="1" t="shared" si="20"/>
        <v>0</v>
      </c>
      <c r="V35" s="71">
        <f ca="1" t="shared" si="21"/>
        <v>0</v>
      </c>
      <c r="W35" s="159">
        <f t="shared" si="23"/>
        <v>341.9166666666667</v>
      </c>
      <c r="X35" s="105" t="s">
        <v>173</v>
      </c>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4" customFormat="1" ht="24.75" customHeight="1">
      <c r="A36" s="77" t="str">
        <f ca="1" t="shared" si="22"/>
        <v>A renseigner</v>
      </c>
      <c r="B36" s="73">
        <f ca="1" t="shared" si="2"/>
        <v>0</v>
      </c>
      <c r="C36" s="74" t="str">
        <f ca="1" t="shared" si="3"/>
        <v>-</v>
      </c>
      <c r="D36" s="74" t="str">
        <f ca="1" t="shared" si="4"/>
        <v>-</v>
      </c>
      <c r="E36" s="73" t="str">
        <f ca="1" t="shared" si="5"/>
        <v>-</v>
      </c>
      <c r="F36" s="73" t="str">
        <f ca="1" t="shared" si="6"/>
        <v>-</v>
      </c>
      <c r="G36" s="73" t="str">
        <f ca="1" t="shared" si="7"/>
        <v>-</v>
      </c>
      <c r="H36" s="73" t="str">
        <f ca="1" t="shared" si="8"/>
        <v>-</v>
      </c>
      <c r="I36" s="73">
        <f ca="1" t="shared" si="9"/>
        <v>12</v>
      </c>
      <c r="J36" s="126">
        <f ca="1" t="shared" si="10"/>
        <v>0</v>
      </c>
      <c r="K36" s="76">
        <f ca="1" t="shared" si="11"/>
        <v>0</v>
      </c>
      <c r="L36" s="123">
        <f ca="1" t="shared" si="12"/>
        <v>0</v>
      </c>
      <c r="M36" s="123" t="str">
        <f ca="1" t="shared" si="13"/>
        <v>-</v>
      </c>
      <c r="N36" s="76">
        <f ca="1" t="shared" si="14"/>
        <v>96.8</v>
      </c>
      <c r="O36" s="123">
        <f ca="1" t="shared" si="15"/>
        <v>70</v>
      </c>
      <c r="P36" s="76">
        <f ca="1" t="shared" si="16"/>
        <v>245.11666666666667</v>
      </c>
      <c r="Q36" s="76">
        <f t="shared" si="0"/>
        <v>341.9166666666667</v>
      </c>
      <c r="R36" s="75">
        <f ca="1" t="shared" si="17"/>
        <v>1785</v>
      </c>
      <c r="S36" s="76" t="str">
        <f ca="1" t="shared" si="18"/>
        <v>-</v>
      </c>
      <c r="T36" s="71">
        <f ca="1" t="shared" si="19"/>
        <v>0</v>
      </c>
      <c r="U36" s="156">
        <f ca="1" t="shared" si="20"/>
        <v>0</v>
      </c>
      <c r="V36" s="71">
        <f ca="1" t="shared" si="21"/>
        <v>0</v>
      </c>
      <c r="W36" s="159">
        <f t="shared" si="23"/>
        <v>341.9166666666667</v>
      </c>
      <c r="X36" s="105" t="s">
        <v>174</v>
      </c>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s="64" customFormat="1" ht="24.75" customHeight="1">
      <c r="A37" s="77" t="str">
        <f ca="1" t="shared" si="24" ref="A37:A44">INDIRECT(X37&amp;"!$B$8")</f>
        <v>A renseigner</v>
      </c>
      <c r="B37" s="73">
        <f ca="1" t="shared" si="25" ref="B37:B44">INDIRECT(X37&amp;"!$B$9")</f>
        <v>0</v>
      </c>
      <c r="C37" s="74" t="str">
        <f aca="true" ca="1" t="shared" si="26" ref="C37:C44">IF(INDIRECT(X37&amp;"!$B$10")="","-",INDIRECT(X37&amp;"!$B$10"))</f>
        <v>-</v>
      </c>
      <c r="D37" s="74" t="str">
        <f aca="true" ca="1" t="shared" si="27" ref="D37:D44">IF(INDIRECT(X37&amp;"!$B$11")="","-",INDIRECT(X37&amp;"!$B$11"))</f>
        <v>-</v>
      </c>
      <c r="E37" s="73" t="str">
        <f aca="true" ca="1" t="shared" si="28" ref="E37:E44">IF(INDIRECT(X37&amp;"!$B$35")="","-",INDIRECT(X37&amp;"!$B$35"))</f>
        <v>-</v>
      </c>
      <c r="F37" s="73" t="str">
        <f aca="true" ca="1" t="shared" si="29" ref="F37:F44">IF(INDIRECT(X37&amp;"!$I$8")="","-",INDIRECT(X37&amp;"!$I$8"))</f>
        <v>-</v>
      </c>
      <c r="G37" s="73" t="str">
        <f aca="true" ca="1" t="shared" si="30" ref="G37:G44">IF(INDIRECT(X37&amp;"!$B$36")="","-",INDIRECT(X37&amp;"!$B$36"))</f>
        <v>-</v>
      </c>
      <c r="H37" s="73" t="str">
        <f aca="true" ca="1" t="shared" si="31" ref="H37:H44">IF(INDIRECT(X37&amp;"!$B$33")="","-",INDIRECT(X37&amp;"!$B$33"))</f>
        <v>-</v>
      </c>
      <c r="I37" s="73">
        <f aca="true" ca="1" t="shared" si="32" ref="I37:I44">IF((INDIRECT(X37&amp;"!$I$10")=""),12,(INDIRECT(X37&amp;"!$I$10")))</f>
        <v>12</v>
      </c>
      <c r="J37" s="126">
        <f ca="1" t="shared" si="33" ref="J37:J44">INDIRECT(X37&amp;"!$D$14")</f>
        <v>0</v>
      </c>
      <c r="K37" s="76">
        <f ca="1" t="shared" si="34" ref="K37:K44">INDIRECT(X37&amp;"!$I$14")</f>
        <v>0</v>
      </c>
      <c r="L37" s="123">
        <f ca="1" t="shared" si="35" ref="L37:L44">INDIRECT(X37&amp;"!$D$22")</f>
        <v>0</v>
      </c>
      <c r="M37" s="123" t="str">
        <f ca="1" t="shared" si="36" ref="M37:M44">INDIRECT(X37&amp;"!$C$26")</f>
        <v>-</v>
      </c>
      <c r="N37" s="76">
        <f ca="1" t="shared" si="37" ref="N37:N44">INDIRECT(X37&amp;"!$I$22")+INDIRECT(X37&amp;"!$I$26")+INDIRECT(X37&amp;"!$I$29")</f>
        <v>96.8</v>
      </c>
      <c r="O37" s="123">
        <f ca="1" t="shared" si="38" ref="O37:O44">INDIRECT(X37&amp;"!$H$33")</f>
        <v>70</v>
      </c>
      <c r="P37" s="76">
        <f ca="1" t="shared" si="39" ref="P37:P44">INDIRECT(X37&amp;"!$I$33")</f>
        <v>245.11666666666667</v>
      </c>
      <c r="Q37" s="76">
        <f aca="true" t="shared" si="40" ref="Q37:Q44">SUM(K37,N37,P37)</f>
        <v>341.9166666666667</v>
      </c>
      <c r="R37" s="75">
        <f aca="true" ca="1" t="shared" si="41" ref="R37:R44">IF(INDIRECT(X37&amp;"!$I$10")="",INDIRECT(X37&amp;"!$I$9"),INDIRECT(X37&amp;"!$I$11"))</f>
        <v>1785</v>
      </c>
      <c r="S37" s="76" t="str">
        <f ca="1" t="shared" si="42" ref="S37:S44">INDIRECT(X37&amp;"!$I$36")</f>
        <v>-</v>
      </c>
      <c r="T37" s="71">
        <f ca="1" t="shared" si="43" ref="T37:T44">INDIRECT(X37&amp;"!$I$38")</f>
        <v>0</v>
      </c>
      <c r="U37" s="156">
        <f ca="1" t="shared" si="44" ref="U37:U44">INDIRECT(X37&amp;"!$I$40")</f>
        <v>0</v>
      </c>
      <c r="V37" s="71">
        <f ca="1" t="shared" si="45" ref="V37:V44">INDIRECT(X37&amp;"!$I$43")</f>
        <v>0</v>
      </c>
      <c r="W37" s="159">
        <f aca="true" t="shared" si="46" ref="W37:W44">IF(S37="-",Q37+U37,S37+U37)</f>
        <v>341.9166666666667</v>
      </c>
      <c r="X37" s="105" t="s">
        <v>175</v>
      </c>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s="64" customFormat="1" ht="24.75" customHeight="1">
      <c r="A38" s="77" t="str">
        <f ca="1" t="shared" si="24"/>
        <v>A renseigner</v>
      </c>
      <c r="B38" s="73">
        <f ca="1" t="shared" si="25"/>
        <v>0</v>
      </c>
      <c r="C38" s="74" t="str">
        <f ca="1" t="shared" si="26"/>
        <v>-</v>
      </c>
      <c r="D38" s="74" t="str">
        <f ca="1" t="shared" si="27"/>
        <v>-</v>
      </c>
      <c r="E38" s="73" t="str">
        <f ca="1" t="shared" si="28"/>
        <v>-</v>
      </c>
      <c r="F38" s="73" t="str">
        <f ca="1" t="shared" si="29"/>
        <v>-</v>
      </c>
      <c r="G38" s="73" t="str">
        <f ca="1" t="shared" si="30"/>
        <v>-</v>
      </c>
      <c r="H38" s="73" t="str">
        <f ca="1" t="shared" si="31"/>
        <v>-</v>
      </c>
      <c r="I38" s="73">
        <f ca="1" t="shared" si="32"/>
        <v>12</v>
      </c>
      <c r="J38" s="126">
        <f ca="1" t="shared" si="33"/>
        <v>0</v>
      </c>
      <c r="K38" s="76">
        <f ca="1" t="shared" si="34"/>
        <v>0</v>
      </c>
      <c r="L38" s="123">
        <f ca="1" t="shared" si="35"/>
        <v>0</v>
      </c>
      <c r="M38" s="123" t="str">
        <f ca="1" t="shared" si="36"/>
        <v>-</v>
      </c>
      <c r="N38" s="76">
        <f ca="1" t="shared" si="37"/>
        <v>96.8</v>
      </c>
      <c r="O38" s="123">
        <f ca="1" t="shared" si="38"/>
        <v>70</v>
      </c>
      <c r="P38" s="76">
        <f ca="1" t="shared" si="39"/>
        <v>245.11666666666667</v>
      </c>
      <c r="Q38" s="76">
        <f t="shared" si="40"/>
        <v>341.9166666666667</v>
      </c>
      <c r="R38" s="75">
        <f ca="1" t="shared" si="41"/>
        <v>1785</v>
      </c>
      <c r="S38" s="76" t="str">
        <f ca="1" t="shared" si="42"/>
        <v>-</v>
      </c>
      <c r="T38" s="71">
        <f ca="1" t="shared" si="43"/>
        <v>0</v>
      </c>
      <c r="U38" s="156">
        <f ca="1" t="shared" si="44"/>
        <v>0</v>
      </c>
      <c r="V38" s="71">
        <f ca="1" t="shared" si="45"/>
        <v>0</v>
      </c>
      <c r="W38" s="159">
        <f t="shared" si="46"/>
        <v>341.9166666666667</v>
      </c>
      <c r="X38" s="105" t="s">
        <v>176</v>
      </c>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s="64" customFormat="1" ht="24.75" customHeight="1">
      <c r="A39" s="77" t="str">
        <f ca="1" t="shared" si="24"/>
        <v>A renseigner</v>
      </c>
      <c r="B39" s="73">
        <f ca="1" t="shared" si="25"/>
        <v>0</v>
      </c>
      <c r="C39" s="74" t="str">
        <f ca="1" t="shared" si="26"/>
        <v>-</v>
      </c>
      <c r="D39" s="74" t="str">
        <f ca="1" t="shared" si="27"/>
        <v>-</v>
      </c>
      <c r="E39" s="73" t="str">
        <f ca="1" t="shared" si="28"/>
        <v>-</v>
      </c>
      <c r="F39" s="73" t="str">
        <f ca="1" t="shared" si="29"/>
        <v>-</v>
      </c>
      <c r="G39" s="73" t="str">
        <f ca="1" t="shared" si="30"/>
        <v>-</v>
      </c>
      <c r="H39" s="73" t="str">
        <f ca="1" t="shared" si="31"/>
        <v>-</v>
      </c>
      <c r="I39" s="73">
        <f ca="1" t="shared" si="32"/>
        <v>12</v>
      </c>
      <c r="J39" s="126">
        <f ca="1" t="shared" si="33"/>
        <v>0</v>
      </c>
      <c r="K39" s="76">
        <f ca="1" t="shared" si="34"/>
        <v>0</v>
      </c>
      <c r="L39" s="123">
        <f ca="1" t="shared" si="35"/>
        <v>0</v>
      </c>
      <c r="M39" s="123" t="str">
        <f ca="1" t="shared" si="36"/>
        <v>-</v>
      </c>
      <c r="N39" s="76">
        <f ca="1" t="shared" si="37"/>
        <v>96.8</v>
      </c>
      <c r="O39" s="123">
        <f ca="1" t="shared" si="38"/>
        <v>70</v>
      </c>
      <c r="P39" s="76">
        <f ca="1" t="shared" si="39"/>
        <v>245.11666666666667</v>
      </c>
      <c r="Q39" s="76">
        <f t="shared" si="40"/>
        <v>341.9166666666667</v>
      </c>
      <c r="R39" s="75">
        <f ca="1" t="shared" si="41"/>
        <v>1785</v>
      </c>
      <c r="S39" s="76" t="str">
        <f ca="1" t="shared" si="42"/>
        <v>-</v>
      </c>
      <c r="T39" s="71">
        <f ca="1" t="shared" si="43"/>
        <v>0</v>
      </c>
      <c r="U39" s="156">
        <f ca="1" t="shared" si="44"/>
        <v>0</v>
      </c>
      <c r="V39" s="71">
        <f ca="1" t="shared" si="45"/>
        <v>0</v>
      </c>
      <c r="W39" s="159">
        <f t="shared" si="46"/>
        <v>341.9166666666667</v>
      </c>
      <c r="X39" s="105" t="s">
        <v>177</v>
      </c>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s="64" customFormat="1" ht="24.75" customHeight="1">
      <c r="A40" s="77" t="str">
        <f ca="1" t="shared" si="24"/>
        <v>A renseigner</v>
      </c>
      <c r="B40" s="73">
        <f ca="1" t="shared" si="25"/>
        <v>0</v>
      </c>
      <c r="C40" s="74" t="str">
        <f ca="1" t="shared" si="26"/>
        <v>-</v>
      </c>
      <c r="D40" s="74" t="str">
        <f ca="1" t="shared" si="27"/>
        <v>-</v>
      </c>
      <c r="E40" s="73" t="str">
        <f ca="1" t="shared" si="28"/>
        <v>-</v>
      </c>
      <c r="F40" s="73" t="str">
        <f ca="1" t="shared" si="29"/>
        <v>-</v>
      </c>
      <c r="G40" s="73" t="str">
        <f ca="1" t="shared" si="30"/>
        <v>-</v>
      </c>
      <c r="H40" s="73" t="str">
        <f ca="1" t="shared" si="31"/>
        <v>-</v>
      </c>
      <c r="I40" s="73">
        <f ca="1" t="shared" si="32"/>
        <v>12</v>
      </c>
      <c r="J40" s="126">
        <f ca="1" t="shared" si="33"/>
        <v>0</v>
      </c>
      <c r="K40" s="76">
        <f ca="1" t="shared" si="34"/>
        <v>0</v>
      </c>
      <c r="L40" s="123">
        <f ca="1" t="shared" si="35"/>
        <v>0</v>
      </c>
      <c r="M40" s="123" t="str">
        <f ca="1" t="shared" si="36"/>
        <v>-</v>
      </c>
      <c r="N40" s="76">
        <f ca="1" t="shared" si="37"/>
        <v>96.8</v>
      </c>
      <c r="O40" s="123">
        <f ca="1" t="shared" si="38"/>
        <v>70</v>
      </c>
      <c r="P40" s="76">
        <f ca="1" t="shared" si="39"/>
        <v>245.11666666666667</v>
      </c>
      <c r="Q40" s="76">
        <f t="shared" si="40"/>
        <v>341.9166666666667</v>
      </c>
      <c r="R40" s="75">
        <f ca="1" t="shared" si="41"/>
        <v>1785</v>
      </c>
      <c r="S40" s="76" t="str">
        <f ca="1" t="shared" si="42"/>
        <v>-</v>
      </c>
      <c r="T40" s="71">
        <f ca="1" t="shared" si="43"/>
        <v>0</v>
      </c>
      <c r="U40" s="156">
        <f ca="1" t="shared" si="44"/>
        <v>0</v>
      </c>
      <c r="V40" s="71">
        <f ca="1" t="shared" si="45"/>
        <v>0</v>
      </c>
      <c r="W40" s="159">
        <f t="shared" si="46"/>
        <v>341.9166666666667</v>
      </c>
      <c r="X40" s="105" t="s">
        <v>178</v>
      </c>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s="64" customFormat="1" ht="24.75" customHeight="1">
      <c r="A41" s="77" t="str">
        <f ca="1" t="shared" si="24"/>
        <v>A renseigner</v>
      </c>
      <c r="B41" s="73">
        <f ca="1" t="shared" si="25"/>
        <v>0</v>
      </c>
      <c r="C41" s="74" t="str">
        <f ca="1" t="shared" si="26"/>
        <v>-</v>
      </c>
      <c r="D41" s="74" t="str">
        <f ca="1" t="shared" si="27"/>
        <v>-</v>
      </c>
      <c r="E41" s="73" t="str">
        <f ca="1" t="shared" si="28"/>
        <v>-</v>
      </c>
      <c r="F41" s="73" t="str">
        <f ca="1" t="shared" si="29"/>
        <v>-</v>
      </c>
      <c r="G41" s="73" t="str">
        <f ca="1" t="shared" si="30"/>
        <v>-</v>
      </c>
      <c r="H41" s="73" t="str">
        <f ca="1" t="shared" si="31"/>
        <v>-</v>
      </c>
      <c r="I41" s="73">
        <f ca="1" t="shared" si="32"/>
        <v>12</v>
      </c>
      <c r="J41" s="126">
        <f ca="1" t="shared" si="33"/>
        <v>0</v>
      </c>
      <c r="K41" s="76">
        <f ca="1" t="shared" si="34"/>
        <v>0</v>
      </c>
      <c r="L41" s="123">
        <f ca="1" t="shared" si="35"/>
        <v>0</v>
      </c>
      <c r="M41" s="123" t="str">
        <f ca="1" t="shared" si="36"/>
        <v>-</v>
      </c>
      <c r="N41" s="76">
        <f ca="1" t="shared" si="37"/>
        <v>96.8</v>
      </c>
      <c r="O41" s="123">
        <f ca="1" t="shared" si="38"/>
        <v>70</v>
      </c>
      <c r="P41" s="76">
        <f ca="1" t="shared" si="39"/>
        <v>245.11666666666667</v>
      </c>
      <c r="Q41" s="76">
        <f t="shared" si="40"/>
        <v>341.9166666666667</v>
      </c>
      <c r="R41" s="75">
        <f ca="1" t="shared" si="41"/>
        <v>1785</v>
      </c>
      <c r="S41" s="76" t="str">
        <f ca="1" t="shared" si="42"/>
        <v>-</v>
      </c>
      <c r="T41" s="71">
        <f ca="1" t="shared" si="43"/>
        <v>0</v>
      </c>
      <c r="U41" s="156">
        <f ca="1" t="shared" si="44"/>
        <v>0</v>
      </c>
      <c r="V41" s="71">
        <f ca="1" t="shared" si="45"/>
        <v>0</v>
      </c>
      <c r="W41" s="159">
        <f t="shared" si="46"/>
        <v>341.9166666666667</v>
      </c>
      <c r="X41" s="105" t="s">
        <v>179</v>
      </c>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s="64" customFormat="1" ht="24.75" customHeight="1">
      <c r="A42" s="77" t="str">
        <f ca="1" t="shared" si="24"/>
        <v>A renseigner</v>
      </c>
      <c r="B42" s="73">
        <f ca="1" t="shared" si="25"/>
        <v>0</v>
      </c>
      <c r="C42" s="74" t="str">
        <f ca="1" t="shared" si="26"/>
        <v>-</v>
      </c>
      <c r="D42" s="74" t="str">
        <f ca="1" t="shared" si="27"/>
        <v>-</v>
      </c>
      <c r="E42" s="73" t="str">
        <f ca="1" t="shared" si="28"/>
        <v>-</v>
      </c>
      <c r="F42" s="73" t="str">
        <f ca="1" t="shared" si="29"/>
        <v>-</v>
      </c>
      <c r="G42" s="73" t="str">
        <f ca="1" t="shared" si="30"/>
        <v>-</v>
      </c>
      <c r="H42" s="73" t="str">
        <f ca="1" t="shared" si="31"/>
        <v>-</v>
      </c>
      <c r="I42" s="73">
        <f ca="1" t="shared" si="32"/>
        <v>12</v>
      </c>
      <c r="J42" s="126">
        <f ca="1" t="shared" si="33"/>
        <v>0</v>
      </c>
      <c r="K42" s="76">
        <f ca="1" t="shared" si="34"/>
        <v>0</v>
      </c>
      <c r="L42" s="123">
        <f ca="1" t="shared" si="35"/>
        <v>0</v>
      </c>
      <c r="M42" s="123" t="str">
        <f ca="1" t="shared" si="36"/>
        <v>-</v>
      </c>
      <c r="N42" s="76">
        <f ca="1" t="shared" si="37"/>
        <v>96.8</v>
      </c>
      <c r="O42" s="123">
        <f ca="1" t="shared" si="38"/>
        <v>70</v>
      </c>
      <c r="P42" s="76">
        <f ca="1" t="shared" si="39"/>
        <v>245.11666666666667</v>
      </c>
      <c r="Q42" s="76">
        <f t="shared" si="40"/>
        <v>341.9166666666667</v>
      </c>
      <c r="R42" s="75">
        <f ca="1" t="shared" si="41"/>
        <v>1785</v>
      </c>
      <c r="S42" s="76" t="str">
        <f ca="1" t="shared" si="42"/>
        <v>-</v>
      </c>
      <c r="T42" s="71">
        <f ca="1" t="shared" si="43"/>
        <v>0</v>
      </c>
      <c r="U42" s="156">
        <f ca="1" t="shared" si="44"/>
        <v>0</v>
      </c>
      <c r="V42" s="71">
        <f ca="1" t="shared" si="45"/>
        <v>0</v>
      </c>
      <c r="W42" s="159">
        <f t="shared" si="46"/>
        <v>341.9166666666667</v>
      </c>
      <c r="X42" s="105" t="s">
        <v>180</v>
      </c>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s="64" customFormat="1" ht="24.75" customHeight="1">
      <c r="A43" s="77" t="str">
        <f ca="1" t="shared" si="24"/>
        <v>A renseigner</v>
      </c>
      <c r="B43" s="73">
        <f ca="1" t="shared" si="25"/>
        <v>0</v>
      </c>
      <c r="C43" s="74" t="str">
        <f ca="1" t="shared" si="26"/>
        <v>-</v>
      </c>
      <c r="D43" s="74" t="str">
        <f ca="1" t="shared" si="27"/>
        <v>-</v>
      </c>
      <c r="E43" s="73" t="str">
        <f ca="1" t="shared" si="28"/>
        <v>-</v>
      </c>
      <c r="F43" s="73" t="str">
        <f ca="1" t="shared" si="29"/>
        <v>-</v>
      </c>
      <c r="G43" s="73" t="str">
        <f ca="1" t="shared" si="30"/>
        <v>-</v>
      </c>
      <c r="H43" s="73" t="str">
        <f ca="1" t="shared" si="31"/>
        <v>-</v>
      </c>
      <c r="I43" s="73">
        <f ca="1" t="shared" si="32"/>
        <v>12</v>
      </c>
      <c r="J43" s="126">
        <f ca="1" t="shared" si="33"/>
        <v>0</v>
      </c>
      <c r="K43" s="76">
        <f ca="1" t="shared" si="34"/>
        <v>0</v>
      </c>
      <c r="L43" s="123">
        <f ca="1" t="shared" si="35"/>
        <v>0</v>
      </c>
      <c r="M43" s="123" t="str">
        <f ca="1" t="shared" si="36"/>
        <v>-</v>
      </c>
      <c r="N43" s="76">
        <f ca="1" t="shared" si="37"/>
        <v>96.8</v>
      </c>
      <c r="O43" s="123">
        <f ca="1" t="shared" si="38"/>
        <v>70</v>
      </c>
      <c r="P43" s="76">
        <f ca="1" t="shared" si="39"/>
        <v>245.11666666666667</v>
      </c>
      <c r="Q43" s="76">
        <f t="shared" si="40"/>
        <v>341.9166666666667</v>
      </c>
      <c r="R43" s="75">
        <f ca="1" t="shared" si="41"/>
        <v>1785</v>
      </c>
      <c r="S43" s="76" t="str">
        <f ca="1" t="shared" si="42"/>
        <v>-</v>
      </c>
      <c r="T43" s="71">
        <f ca="1" t="shared" si="43"/>
        <v>0</v>
      </c>
      <c r="U43" s="156">
        <f ca="1" t="shared" si="44"/>
        <v>0</v>
      </c>
      <c r="V43" s="71">
        <f ca="1" t="shared" si="45"/>
        <v>0</v>
      </c>
      <c r="W43" s="159">
        <f t="shared" si="46"/>
        <v>341.9166666666667</v>
      </c>
      <c r="X43" s="105" t="s">
        <v>181</v>
      </c>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256" s="64" customFormat="1" ht="24.75" customHeight="1">
      <c r="A44" s="77" t="str">
        <f ca="1" t="shared" si="24"/>
        <v>A renseigner</v>
      </c>
      <c r="B44" s="73">
        <f ca="1" t="shared" si="25"/>
        <v>0</v>
      </c>
      <c r="C44" s="74" t="str">
        <f ca="1" t="shared" si="26"/>
        <v>-</v>
      </c>
      <c r="D44" s="74" t="str">
        <f ca="1" t="shared" si="27"/>
        <v>-</v>
      </c>
      <c r="E44" s="73" t="str">
        <f ca="1" t="shared" si="28"/>
        <v>-</v>
      </c>
      <c r="F44" s="73" t="str">
        <f ca="1" t="shared" si="29"/>
        <v>-</v>
      </c>
      <c r="G44" s="73" t="str">
        <f ca="1" t="shared" si="30"/>
        <v>-</v>
      </c>
      <c r="H44" s="73" t="str">
        <f ca="1" t="shared" si="31"/>
        <v>-</v>
      </c>
      <c r="I44" s="73">
        <f ca="1" t="shared" si="32"/>
        <v>12</v>
      </c>
      <c r="J44" s="126">
        <f ca="1" t="shared" si="33"/>
        <v>0</v>
      </c>
      <c r="K44" s="76">
        <f ca="1" t="shared" si="34"/>
        <v>0</v>
      </c>
      <c r="L44" s="123">
        <f ca="1" t="shared" si="35"/>
        <v>0</v>
      </c>
      <c r="M44" s="123" t="str">
        <f ca="1" t="shared" si="36"/>
        <v>-</v>
      </c>
      <c r="N44" s="76">
        <f ca="1" t="shared" si="37"/>
        <v>96.8</v>
      </c>
      <c r="O44" s="123">
        <f ca="1" t="shared" si="38"/>
        <v>70</v>
      </c>
      <c r="P44" s="76">
        <f ca="1" t="shared" si="39"/>
        <v>245.11666666666667</v>
      </c>
      <c r="Q44" s="76">
        <f t="shared" si="40"/>
        <v>341.9166666666667</v>
      </c>
      <c r="R44" s="75">
        <f ca="1" t="shared" si="41"/>
        <v>1785</v>
      </c>
      <c r="S44" s="76" t="str">
        <f ca="1" t="shared" si="42"/>
        <v>-</v>
      </c>
      <c r="T44" s="71">
        <f ca="1" t="shared" si="43"/>
        <v>0</v>
      </c>
      <c r="U44" s="156">
        <f ca="1" t="shared" si="44"/>
        <v>0</v>
      </c>
      <c r="V44" s="71">
        <f ca="1" t="shared" si="45"/>
        <v>0</v>
      </c>
      <c r="W44" s="159">
        <f t="shared" si="46"/>
        <v>341.9166666666667</v>
      </c>
      <c r="X44" s="105" t="s">
        <v>182</v>
      </c>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pans="1:256" s="64" customFormat="1" ht="24.75" customHeight="1">
      <c r="A45" s="67"/>
      <c r="B45" s="68"/>
      <c r="C45" s="70"/>
      <c r="D45" s="70"/>
      <c r="E45" s="68"/>
      <c r="F45" s="68"/>
      <c r="G45" s="68"/>
      <c r="H45" s="68"/>
      <c r="I45" s="68"/>
      <c r="J45" s="127"/>
      <c r="K45" s="68"/>
      <c r="L45" s="124"/>
      <c r="M45" s="124"/>
      <c r="N45" s="68"/>
      <c r="O45" s="124"/>
      <c r="P45" s="68"/>
      <c r="Q45" s="68"/>
      <c r="R45" s="68"/>
      <c r="S45" s="68"/>
      <c r="T45" s="69"/>
      <c r="U45" s="156"/>
      <c r="V45" s="69"/>
      <c r="W45" s="159">
        <f t="shared" si="23"/>
        <v>0</v>
      </c>
      <c r="X45" s="106"/>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1:23" s="1" customFormat="1" ht="24.75" customHeight="1">
      <c r="A46" s="191" t="s">
        <v>67</v>
      </c>
      <c r="B46" s="192"/>
      <c r="C46" s="192"/>
      <c r="D46" s="192"/>
      <c r="E46" s="192"/>
      <c r="F46" s="193"/>
      <c r="G46" s="142">
        <f>SUM(G14:G45)</f>
        <v>0</v>
      </c>
      <c r="H46" s="118">
        <f>SUM(H10:H45)</f>
        <v>0</v>
      </c>
      <c r="I46" s="121"/>
      <c r="J46" s="128">
        <f aca="true" t="shared" si="47" ref="J46:Q46">SUM(J10:J45)</f>
        <v>0</v>
      </c>
      <c r="K46" s="78">
        <f t="shared" si="47"/>
        <v>0</v>
      </c>
      <c r="L46" s="125">
        <f t="shared" si="47"/>
        <v>0</v>
      </c>
      <c r="M46" s="125">
        <f t="shared" si="47"/>
        <v>0</v>
      </c>
      <c r="N46" s="78">
        <f t="shared" si="47"/>
        <v>3388.000000000002</v>
      </c>
      <c r="O46" s="125">
        <f t="shared" si="47"/>
        <v>2450</v>
      </c>
      <c r="P46" s="78">
        <f t="shared" si="47"/>
        <v>8579.083333333336</v>
      </c>
      <c r="Q46" s="78">
        <f t="shared" si="47"/>
        <v>11967.083333333328</v>
      </c>
      <c r="R46" s="120"/>
      <c r="S46" s="122"/>
      <c r="T46" s="78">
        <f>SUM(T10:T45)</f>
        <v>0</v>
      </c>
      <c r="U46" s="157">
        <f>SUM(U10:U45)</f>
        <v>0</v>
      </c>
      <c r="V46" s="78">
        <f>SUM(V10:V45)</f>
        <v>0</v>
      </c>
      <c r="W46" s="158">
        <f>SUM(W10:W45)</f>
        <v>11967.083333333328</v>
      </c>
    </row>
    <row r="47" spans="1:22" s="1" customFormat="1" ht="12">
      <c r="A47" s="20"/>
      <c r="B47" s="20"/>
      <c r="C47" s="20"/>
      <c r="D47" s="20"/>
      <c r="E47" s="20"/>
      <c r="F47" s="23"/>
      <c r="G47" s="23"/>
      <c r="H47" s="23"/>
      <c r="I47" s="23"/>
      <c r="J47" s="23"/>
      <c r="K47" s="23"/>
      <c r="L47" s="23"/>
      <c r="M47" s="23"/>
      <c r="N47" s="23"/>
      <c r="O47" s="23"/>
      <c r="P47" s="23"/>
      <c r="Q47" s="23"/>
      <c r="R47" s="23"/>
      <c r="S47" s="23"/>
      <c r="T47" s="23"/>
      <c r="U47" s="23"/>
      <c r="V47" s="24"/>
    </row>
    <row r="48" spans="1:22" s="1" customFormat="1" ht="19.5" customHeight="1">
      <c r="A48" s="190" t="s">
        <v>38</v>
      </c>
      <c r="B48" s="190"/>
      <c r="C48" s="190"/>
      <c r="D48" s="80" t="str">
        <f>IF(V46=0,"-",[1]!ConvNumberLetter(V46,1,0))</f>
        <v>-</v>
      </c>
      <c r="E48" s="35"/>
      <c r="F48" s="23"/>
      <c r="G48" s="23"/>
      <c r="H48" s="23"/>
      <c r="I48" s="23"/>
      <c r="J48" s="23"/>
      <c r="K48" s="23"/>
      <c r="L48" s="23"/>
      <c r="M48" s="23"/>
      <c r="N48" s="23"/>
      <c r="O48" s="23"/>
      <c r="P48" s="23"/>
      <c r="Q48" s="23"/>
      <c r="R48" s="23"/>
      <c r="S48" s="23"/>
      <c r="T48" s="23"/>
      <c r="U48" s="23"/>
      <c r="V48" s="24"/>
    </row>
    <row r="49" spans="1:22" s="1" customFormat="1" ht="12" customHeight="1">
      <c r="A49" s="35"/>
      <c r="B49" s="35"/>
      <c r="C49" s="35"/>
      <c r="D49" s="35"/>
      <c r="E49" s="35"/>
      <c r="F49" s="35"/>
      <c r="G49" s="35"/>
      <c r="H49" s="35"/>
      <c r="I49" s="35"/>
      <c r="J49" s="35"/>
      <c r="K49" s="35"/>
      <c r="L49" s="35"/>
      <c r="M49" s="35"/>
      <c r="N49" s="35"/>
      <c r="O49" s="35"/>
      <c r="P49" s="129" t="s">
        <v>69</v>
      </c>
      <c r="Q49" s="35"/>
      <c r="R49" s="35"/>
      <c r="S49" s="35"/>
      <c r="T49" s="35"/>
      <c r="U49" s="35"/>
      <c r="V49" s="35"/>
    </row>
    <row r="50" spans="1:22" s="1" customFormat="1" ht="19.5" customHeight="1">
      <c r="A50" s="11"/>
      <c r="B50" s="11"/>
      <c r="C50" s="11"/>
      <c r="D50" s="11"/>
      <c r="E50" s="11"/>
      <c r="F50" s="11"/>
      <c r="G50" s="11"/>
      <c r="H50" s="11"/>
      <c r="I50" s="11"/>
      <c r="J50" s="81"/>
      <c r="K50" s="81"/>
      <c r="L50" s="81"/>
      <c r="M50" s="129"/>
      <c r="N50" s="82"/>
      <c r="O50" s="82"/>
      <c r="P50" s="129" t="s">
        <v>46</v>
      </c>
      <c r="Q50" s="22"/>
      <c r="R50" s="81"/>
      <c r="S50" s="22"/>
      <c r="T50" s="22"/>
      <c r="U50" s="22"/>
      <c r="V50" s="22"/>
    </row>
    <row r="51" spans="1:22" s="1" customFormat="1" ht="19.5" customHeight="1">
      <c r="A51" s="11"/>
      <c r="B51" s="11"/>
      <c r="C51" s="11"/>
      <c r="D51" s="11"/>
      <c r="E51" s="11"/>
      <c r="F51" s="11"/>
      <c r="G51" s="11"/>
      <c r="H51" s="11"/>
      <c r="I51" s="11"/>
      <c r="J51" s="81"/>
      <c r="K51" s="81"/>
      <c r="L51" s="81"/>
      <c r="M51" s="129"/>
      <c r="N51" s="82"/>
      <c r="O51" s="82"/>
      <c r="P51" s="22"/>
      <c r="Q51" s="22"/>
      <c r="R51" s="81"/>
      <c r="S51" s="22"/>
      <c r="T51" s="22"/>
      <c r="U51" s="22"/>
      <c r="V51" s="22"/>
    </row>
    <row r="52" spans="1:22" s="1" customFormat="1" ht="30" customHeight="1">
      <c r="A52" s="20"/>
      <c r="B52" s="20"/>
      <c r="C52" s="20"/>
      <c r="D52" s="20"/>
      <c r="E52" s="20"/>
      <c r="F52" s="20"/>
      <c r="G52" s="20"/>
      <c r="H52" s="20"/>
      <c r="I52" s="20"/>
      <c r="J52" s="79"/>
      <c r="K52" s="81"/>
      <c r="L52" s="81"/>
      <c r="M52" s="129"/>
      <c r="N52" s="82"/>
      <c r="O52" s="82"/>
      <c r="P52" s="129" t="s">
        <v>148</v>
      </c>
      <c r="Q52" s="22"/>
      <c r="R52" s="79"/>
      <c r="S52" s="22"/>
      <c r="T52" s="22"/>
      <c r="U52" s="22"/>
      <c r="V52" s="22"/>
    </row>
    <row r="53" spans="1:22" s="1" customFormat="1" ht="19.5" customHeight="1">
      <c r="A53" s="11"/>
      <c r="B53" s="11"/>
      <c r="C53" s="11"/>
      <c r="D53" s="11"/>
      <c r="E53" s="11"/>
      <c r="F53" s="11"/>
      <c r="G53" s="11"/>
      <c r="H53" s="11"/>
      <c r="I53" s="11"/>
      <c r="J53" s="81"/>
      <c r="K53" s="81"/>
      <c r="L53" s="81"/>
      <c r="M53" s="129"/>
      <c r="N53" s="81"/>
      <c r="O53" s="81"/>
      <c r="P53" s="11"/>
      <c r="Q53" s="11"/>
      <c r="R53" s="81"/>
      <c r="S53" s="11"/>
      <c r="T53" s="11"/>
      <c r="U53" s="11"/>
      <c r="V53" s="11"/>
    </row>
    <row r="54" spans="1:22" s="1" customFormat="1" ht="19.5" customHeight="1">
      <c r="A54" s="11"/>
      <c r="B54" s="11"/>
      <c r="C54" s="11"/>
      <c r="D54" s="11"/>
      <c r="E54" s="11"/>
      <c r="F54" s="11"/>
      <c r="G54" s="11"/>
      <c r="H54" s="11"/>
      <c r="I54" s="11"/>
      <c r="J54" s="11"/>
      <c r="K54" s="11"/>
      <c r="L54" s="11"/>
      <c r="M54" s="11"/>
      <c r="N54" s="11"/>
      <c r="O54" s="11"/>
      <c r="P54" s="11"/>
      <c r="Q54" s="11"/>
      <c r="R54" s="11"/>
      <c r="S54" s="11"/>
      <c r="T54" s="11"/>
      <c r="U54" s="11"/>
      <c r="V54" s="11"/>
    </row>
  </sheetData>
  <sheetProtection selectLockedCells="1"/>
  <mergeCells count="27">
    <mergeCell ref="A6:V6"/>
    <mergeCell ref="H8:H9"/>
    <mergeCell ref="I8:I9"/>
    <mergeCell ref="J8:K8"/>
    <mergeCell ref="L8:N8"/>
    <mergeCell ref="O8:P8"/>
    <mergeCell ref="Q8:Q9"/>
    <mergeCell ref="S8:S9"/>
    <mergeCell ref="V8:V9"/>
    <mergeCell ref="R8:R9"/>
    <mergeCell ref="G8:G9"/>
    <mergeCell ref="T8:T9"/>
    <mergeCell ref="U8:U9"/>
    <mergeCell ref="A1:V1"/>
    <mergeCell ref="A2:V2"/>
    <mergeCell ref="A3:V3"/>
    <mergeCell ref="B4:N4"/>
    <mergeCell ref="A5:V5"/>
    <mergeCell ref="W8:W9"/>
    <mergeCell ref="A48:C48"/>
    <mergeCell ref="A46:F46"/>
    <mergeCell ref="A8:A9"/>
    <mergeCell ref="B8:B9"/>
    <mergeCell ref="C8:C9"/>
    <mergeCell ref="D8:D9"/>
    <mergeCell ref="E8:E9"/>
    <mergeCell ref="F8:F9"/>
  </mergeCells>
  <printOptions horizontalCentered="1"/>
  <pageMargins left="0.1968503937007874" right="0.1968503937007874" top="0.1968503937007874" bottom="0.1968503937007874" header="0" footer="0"/>
  <pageSetup fitToHeight="1" fitToWidth="1" horizontalDpi="600" verticalDpi="600" orientation="landscape" paperSize="8" scale="75"/>
</worksheet>
</file>

<file path=xl/worksheets/sheet30.xml><?xml version="1.0" encoding="utf-8"?>
<worksheet xmlns="http://schemas.openxmlformats.org/spreadsheetml/2006/main" xmlns:r="http://schemas.openxmlformats.org/officeDocument/2006/relationships">
  <sheetPr>
    <pageSetUpPr fitToPage="1"/>
  </sheetPr>
  <dimension ref="A1:IV59"/>
  <sheetViews>
    <sheetView zoomScalePageLayoutView="0" workbookViewId="0" topLeftCell="A1">
      <selection activeCell="A9" sqref="A9"/>
    </sheetView>
  </sheetViews>
  <sheetFormatPr defaultColWidth="11.00390625" defaultRowHeight="14.25"/>
  <cols>
    <col min="1" max="1" width="18.625" style="11" customWidth="1"/>
    <col min="2" max="3" width="12.625" style="11" customWidth="1"/>
    <col min="4" max="7" width="6.625" style="11" customWidth="1"/>
    <col min="8" max="8" width="12.625" style="11" customWidth="1"/>
    <col min="9" max="9" width="13.625" style="11" customWidth="1"/>
    <col min="10" max="10" width="11.625" style="1" customWidth="1"/>
    <col min="11" max="16384" width="10.625" style="1" customWidth="1"/>
  </cols>
  <sheetData>
    <row r="1" spans="1:9" ht="18">
      <c r="A1" s="196" t="s">
        <v>27</v>
      </c>
      <c r="B1" s="196"/>
      <c r="C1" s="196"/>
      <c r="D1" s="196"/>
      <c r="E1" s="196"/>
      <c r="F1" s="196"/>
      <c r="G1" s="196"/>
      <c r="H1" s="196"/>
      <c r="I1" s="196"/>
    </row>
    <row r="2" spans="1:9" ht="18">
      <c r="A2" s="196">
        <v>2017</v>
      </c>
      <c r="B2" s="196"/>
      <c r="C2" s="196"/>
      <c r="D2" s="196"/>
      <c r="E2" s="196"/>
      <c r="F2" s="196"/>
      <c r="G2" s="196"/>
      <c r="H2" s="196"/>
      <c r="I2" s="196"/>
    </row>
    <row r="3" spans="1:256" s="4" customFormat="1" ht="24.75" customHeight="1">
      <c r="A3" s="197" t="s">
        <v>44</v>
      </c>
      <c r="B3" s="198"/>
      <c r="C3" s="198"/>
      <c r="D3" s="198"/>
      <c r="E3" s="198"/>
      <c r="F3" s="198"/>
      <c r="G3" s="198"/>
      <c r="H3" s="198"/>
      <c r="I3" s="19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9.75" customHeight="1">
      <c r="A4" s="12"/>
      <c r="B4" s="199"/>
      <c r="C4" s="199"/>
      <c r="D4" s="199"/>
      <c r="E4" s="199"/>
      <c r="F4" s="199"/>
      <c r="G4" s="199"/>
      <c r="H4" s="199"/>
      <c r="I4" s="13"/>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3.5">
      <c r="A5" s="200" t="s">
        <v>28</v>
      </c>
      <c r="B5" s="201"/>
      <c r="C5" s="201"/>
      <c r="D5" s="201"/>
      <c r="E5" s="201"/>
      <c r="F5" s="201"/>
      <c r="G5" s="201"/>
      <c r="H5" s="201"/>
      <c r="I5" s="202"/>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49.5" customHeight="1">
      <c r="A6" s="294" t="s">
        <v>120</v>
      </c>
      <c r="B6" s="295"/>
      <c r="C6" s="295"/>
      <c r="D6" s="295"/>
      <c r="E6" s="295"/>
      <c r="F6" s="295"/>
      <c r="G6" s="295"/>
      <c r="H6" s="295"/>
      <c r="I6" s="296"/>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9.75" customHeight="1" thickBot="1">
      <c r="A7" s="12"/>
      <c r="B7" s="160"/>
      <c r="C7" s="160"/>
      <c r="D7" s="160"/>
      <c r="E7" s="160"/>
      <c r="F7" s="160"/>
      <c r="G7" s="160"/>
      <c r="H7" s="160"/>
      <c r="I7" s="13"/>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18" customHeight="1">
      <c r="A8" s="38" t="s">
        <v>19</v>
      </c>
      <c r="B8" s="300" t="s">
        <v>183</v>
      </c>
      <c r="C8" s="301"/>
      <c r="D8" s="221" t="s">
        <v>128</v>
      </c>
      <c r="E8" s="222"/>
      <c r="F8" s="302" t="s">
        <v>64</v>
      </c>
      <c r="G8" s="302"/>
      <c r="H8" s="303"/>
      <c r="I8" s="84"/>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18" customHeight="1">
      <c r="A9" s="39" t="s">
        <v>49</v>
      </c>
      <c r="B9" s="304"/>
      <c r="C9" s="305"/>
      <c r="D9" s="223"/>
      <c r="E9" s="224"/>
      <c r="F9" s="85" t="s">
        <v>81</v>
      </c>
      <c r="G9" s="85"/>
      <c r="H9" s="86"/>
      <c r="I9" s="40">
        <f>Taux!A37</f>
        <v>1785</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18" customHeight="1" thickBot="1">
      <c r="A10" s="91" t="s">
        <v>55</v>
      </c>
      <c r="B10" s="306"/>
      <c r="C10" s="307"/>
      <c r="D10" s="225" t="s">
        <v>129</v>
      </c>
      <c r="E10" s="226"/>
      <c r="F10" s="308" t="s">
        <v>77</v>
      </c>
      <c r="G10" s="309"/>
      <c r="H10" s="309"/>
      <c r="I10" s="93"/>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4" customFormat="1" ht="18" customHeight="1" thickBot="1">
      <c r="A11" s="87" t="s">
        <v>48</v>
      </c>
      <c r="B11" s="312"/>
      <c r="C11" s="313"/>
      <c r="D11" s="227">
        <v>350</v>
      </c>
      <c r="E11" s="228"/>
      <c r="F11" s="229" t="s">
        <v>78</v>
      </c>
      <c r="G11" s="229"/>
      <c r="H11" s="230"/>
      <c r="I11" s="92" t="str">
        <f>IF(I10="","-",I9*I10/12)</f>
        <v>-</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4" customFormat="1" ht="9.75" customHeight="1" thickBot="1">
      <c r="A12" s="15"/>
      <c r="B12" s="16"/>
      <c r="C12" s="160"/>
      <c r="D12" s="160"/>
      <c r="E12" s="160"/>
      <c r="F12" s="160"/>
      <c r="G12" s="160"/>
      <c r="H12" s="160"/>
      <c r="I12" s="13"/>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4" customFormat="1" ht="34.5" customHeight="1">
      <c r="A13" s="25" t="s">
        <v>20</v>
      </c>
      <c r="B13" s="26" t="s">
        <v>56</v>
      </c>
      <c r="C13" s="26" t="s">
        <v>57</v>
      </c>
      <c r="D13" s="261" t="s">
        <v>58</v>
      </c>
      <c r="E13" s="262"/>
      <c r="F13" s="273" t="s">
        <v>34</v>
      </c>
      <c r="G13" s="274"/>
      <c r="H13" s="27" t="s">
        <v>33</v>
      </c>
      <c r="I13" s="28" t="s">
        <v>0</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4" customFormat="1" ht="18" customHeight="1">
      <c r="A14" s="88" t="s">
        <v>9</v>
      </c>
      <c r="B14" s="94">
        <f>I8</f>
        <v>0</v>
      </c>
      <c r="C14" s="89"/>
      <c r="D14" s="310">
        <f>IF((B14+(C14*0.25)&lt;F16),(B14+(C14*0.25)),F16)</f>
        <v>0</v>
      </c>
      <c r="E14" s="311"/>
      <c r="F14" s="271">
        <f>D14*(10/12)*Taux!C5</f>
        <v>0</v>
      </c>
      <c r="G14" s="272"/>
      <c r="H14" s="116">
        <f>D14*(2/12)*Taux!C6</f>
        <v>0</v>
      </c>
      <c r="I14" s="117">
        <f>F14+H14</f>
        <v>0</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4" customFormat="1" ht="18" customHeight="1" thickBot="1">
      <c r="A15" s="29" t="s">
        <v>71</v>
      </c>
      <c r="B15" s="297"/>
      <c r="C15" s="298"/>
      <c r="D15" s="298"/>
      <c r="E15" s="298"/>
      <c r="F15" s="298"/>
      <c r="G15" s="298"/>
      <c r="H15" s="298"/>
      <c r="I15" s="299"/>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4" customFormat="1" ht="18" customHeight="1" thickBot="1">
      <c r="A16" s="275" t="s">
        <v>135</v>
      </c>
      <c r="B16" s="276"/>
      <c r="C16" s="276"/>
      <c r="D16" s="276"/>
      <c r="E16" s="277"/>
      <c r="F16" s="278">
        <f>IF(D11="","",IF(D11&lt;=Taux!B10,Taux!C10,(IF(AND(D11&gt;Taux!B10,D11&lt;=Taux!B11),Taux!C11,(IF(AND(D11&gt;Taux!B11,D11&lt;=Taux!B12),Taux!C12,(IF(AND(D11&gt;Taux!B12,D11&lt;=Taux!B13),Taux!C13,Taux!C14))))))))</f>
        <v>3</v>
      </c>
      <c r="G16" s="279"/>
      <c r="H16" s="152"/>
      <c r="I16" s="15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4" customFormat="1" ht="9.75" customHeight="1" thickBot="1">
      <c r="A17" s="11"/>
      <c r="B17" s="11"/>
      <c r="C17" s="11"/>
      <c r="D17" s="11"/>
      <c r="E17" s="11"/>
      <c r="F17" s="11"/>
      <c r="G17" s="11"/>
      <c r="H17" s="11"/>
      <c r="I17" s="1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4" customFormat="1" ht="34.5" customHeight="1">
      <c r="A18" s="62" t="s">
        <v>72</v>
      </c>
      <c r="B18" s="33" t="s">
        <v>99</v>
      </c>
      <c r="C18" s="33" t="s">
        <v>100</v>
      </c>
      <c r="D18" s="261" t="s">
        <v>47</v>
      </c>
      <c r="E18" s="262"/>
      <c r="F18" s="273" t="s">
        <v>31</v>
      </c>
      <c r="G18" s="274"/>
      <c r="H18" s="27" t="s">
        <v>32</v>
      </c>
      <c r="I18" s="28" t="s">
        <v>112</v>
      </c>
      <c r="J18" s="10"/>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4" customFormat="1" ht="18" customHeight="1">
      <c r="A19" s="32" t="s">
        <v>22</v>
      </c>
      <c r="B19" s="42"/>
      <c r="C19" s="43"/>
      <c r="D19" s="231">
        <f>IF($B$26="OUI","-",C19-B19)</f>
        <v>0</v>
      </c>
      <c r="E19" s="232"/>
      <c r="F19" s="233">
        <f>IF(D19="-","-",D19*Taux!$C$18*10/12)</f>
        <v>0</v>
      </c>
      <c r="G19" s="234"/>
      <c r="H19" s="107">
        <f>IF(D19="-","-",D19*Taux!$C$19*2/12)</f>
        <v>0</v>
      </c>
      <c r="I19" s="108">
        <f>IF(D19="-","-",F19+H19)</f>
        <v>0</v>
      </c>
      <c r="J19" s="10"/>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4" customFormat="1" ht="18" customHeight="1">
      <c r="A20" s="32" t="s">
        <v>23</v>
      </c>
      <c r="B20" s="42"/>
      <c r="C20" s="43"/>
      <c r="D20" s="231">
        <f>IF($B$26="OUI","-",C20-B20)</f>
        <v>0</v>
      </c>
      <c r="E20" s="232"/>
      <c r="F20" s="233">
        <f>IF(D20="-","-",D20*Taux!$C$18*10/12)</f>
        <v>0</v>
      </c>
      <c r="G20" s="234"/>
      <c r="H20" s="107">
        <f>IF(D20="-","-",D20*Taux!$C$19*2/12)</f>
        <v>0</v>
      </c>
      <c r="I20" s="108">
        <f>IF(D20="-","-",F20+H20)</f>
        <v>0</v>
      </c>
      <c r="J20" s="10"/>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4" customFormat="1" ht="18" customHeight="1">
      <c r="A21" s="32" t="s">
        <v>24</v>
      </c>
      <c r="B21" s="42"/>
      <c r="C21" s="43"/>
      <c r="D21" s="231">
        <f>IF($B$26="OUI","-",C21-B21)</f>
        <v>0</v>
      </c>
      <c r="E21" s="232"/>
      <c r="F21" s="233">
        <f>IF(D21="-","-",D21*Taux!$C$18*10/12)</f>
        <v>0</v>
      </c>
      <c r="G21" s="234"/>
      <c r="H21" s="107">
        <f>IF(D21="-","-",D21*Taux!$C$19*2/12)</f>
        <v>0</v>
      </c>
      <c r="I21" s="108">
        <f>IF(D21="-","-",F21+H21)</f>
        <v>0</v>
      </c>
      <c r="J21" s="10"/>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4" customFormat="1" ht="18" customHeight="1" thickBot="1">
      <c r="A22" s="265" t="s">
        <v>29</v>
      </c>
      <c r="B22" s="266"/>
      <c r="C22" s="266"/>
      <c r="D22" s="267">
        <f>SUM(D19:E21)</f>
        <v>0</v>
      </c>
      <c r="E22" s="268"/>
      <c r="F22" s="269">
        <f>SUM(F19:G21)</f>
        <v>0</v>
      </c>
      <c r="G22" s="270"/>
      <c r="H22" s="109">
        <f>SUM(H19:H21)</f>
        <v>0</v>
      </c>
      <c r="I22" s="110">
        <f>SUM(I19:I21)</f>
        <v>0</v>
      </c>
      <c r="J22" s="10"/>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4" customFormat="1" ht="9.75" customHeight="1" thickBot="1">
      <c r="A23" s="15"/>
      <c r="B23" s="15"/>
      <c r="C23" s="15"/>
      <c r="D23" s="131"/>
      <c r="E23" s="131"/>
      <c r="F23" s="132"/>
      <c r="G23" s="132"/>
      <c r="H23" s="133"/>
      <c r="I23" s="132"/>
      <c r="J23" s="10"/>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4" customFormat="1" ht="16.5" customHeight="1">
      <c r="A24" s="280" t="s">
        <v>113</v>
      </c>
      <c r="B24" s="288" t="s">
        <v>110</v>
      </c>
      <c r="C24" s="285" t="s">
        <v>116</v>
      </c>
      <c r="D24" s="286"/>
      <c r="E24" s="287"/>
      <c r="F24" s="290" t="s">
        <v>31</v>
      </c>
      <c r="G24" s="291"/>
      <c r="H24" s="235" t="s">
        <v>32</v>
      </c>
      <c r="I24" s="263" t="s">
        <v>111</v>
      </c>
      <c r="J24" s="10"/>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4" customFormat="1" ht="16.5" customHeight="1">
      <c r="A25" s="281"/>
      <c r="B25" s="289"/>
      <c r="C25" s="134" t="s">
        <v>118</v>
      </c>
      <c r="D25" s="136" t="s">
        <v>117</v>
      </c>
      <c r="E25" s="135" t="s">
        <v>119</v>
      </c>
      <c r="F25" s="292"/>
      <c r="G25" s="293"/>
      <c r="H25" s="236"/>
      <c r="I25" s="264"/>
      <c r="J25" s="10"/>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4" customFormat="1" ht="19.5" customHeight="1" thickBot="1">
      <c r="A26" s="282"/>
      <c r="B26" s="137" t="s">
        <v>114</v>
      </c>
      <c r="C26" s="140" t="str">
        <f>IF(B26="OUI",D26+E26,"-")</f>
        <v>-</v>
      </c>
      <c r="D26" s="139" t="str">
        <f>IF(B26="OUI",Taux!C25,"-")</f>
        <v>-</v>
      </c>
      <c r="E26" s="138" t="str">
        <f>IF(B26="OUI",IF(B33&lt;=2,Taux!C22,IF(B33&gt;4,Taux!C24,Taux!C23)),"-")</f>
        <v>-</v>
      </c>
      <c r="F26" s="283" t="str">
        <f>IF(B26="OUI",C26*Taux!$C$18*10/12,"-")</f>
        <v>-</v>
      </c>
      <c r="G26" s="284"/>
      <c r="H26" s="109" t="str">
        <f>IF(B26="OUI",C26*Taux!$C$19*2/12,"-")</f>
        <v>-</v>
      </c>
      <c r="I26" s="110">
        <f>IF(B26="OUI",F26+H26,0)</f>
        <v>0</v>
      </c>
      <c r="J26" s="10"/>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4" customFormat="1" ht="9.75" customHeight="1" thickBot="1">
      <c r="A27" s="12"/>
      <c r="B27" s="12"/>
      <c r="C27" s="13"/>
      <c r="D27" s="13"/>
      <c r="E27" s="17"/>
      <c r="F27" s="17"/>
      <c r="G27" s="18"/>
      <c r="H27" s="17"/>
      <c r="I27" s="19"/>
      <c r="J27" s="10"/>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4" customFormat="1" ht="34.5" customHeight="1">
      <c r="A28" s="244" t="s">
        <v>25</v>
      </c>
      <c r="B28" s="245"/>
      <c r="C28" s="31" t="s">
        <v>7</v>
      </c>
      <c r="D28" s="246" t="s">
        <v>8</v>
      </c>
      <c r="E28" s="247"/>
      <c r="F28" s="248" t="s">
        <v>35</v>
      </c>
      <c r="G28" s="249"/>
      <c r="H28" s="27" t="s">
        <v>36</v>
      </c>
      <c r="I28" s="28" t="s">
        <v>11</v>
      </c>
      <c r="J28" s="10"/>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4" customFormat="1" ht="18" customHeight="1" thickBot="1">
      <c r="A29" s="253" t="s">
        <v>6</v>
      </c>
      <c r="B29" s="254"/>
      <c r="C29" s="111">
        <f>Taux!C20</f>
        <v>8</v>
      </c>
      <c r="D29" s="255">
        <f>Taux!C21</f>
        <v>8.4</v>
      </c>
      <c r="E29" s="256"/>
      <c r="F29" s="255">
        <f>C29*10</f>
        <v>80</v>
      </c>
      <c r="G29" s="256"/>
      <c r="H29" s="111">
        <f>D29*2</f>
        <v>16.8</v>
      </c>
      <c r="I29" s="110">
        <f>F29+H29</f>
        <v>96.8</v>
      </c>
      <c r="J29" s="10"/>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4" customFormat="1" ht="9.75" customHeight="1" thickBot="1">
      <c r="A30" s="12"/>
      <c r="B30" s="12"/>
      <c r="C30" s="13"/>
      <c r="D30" s="13"/>
      <c r="E30" s="17"/>
      <c r="F30" s="17"/>
      <c r="G30" s="18"/>
      <c r="H30" s="17"/>
      <c r="I30" s="19"/>
      <c r="J30" s="10"/>
      <c r="K30" s="6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10" s="1" customFormat="1" ht="16.5" customHeight="1">
      <c r="A31" s="257" t="s">
        <v>21</v>
      </c>
      <c r="B31" s="259" t="s">
        <v>37</v>
      </c>
      <c r="C31" s="259" t="s">
        <v>26</v>
      </c>
      <c r="D31" s="261" t="s">
        <v>39</v>
      </c>
      <c r="E31" s="262"/>
      <c r="F31" s="261" t="s">
        <v>40</v>
      </c>
      <c r="G31" s="262"/>
      <c r="H31" s="250" t="s">
        <v>41</v>
      </c>
      <c r="I31" s="251" t="s">
        <v>10</v>
      </c>
      <c r="J31" s="10"/>
    </row>
    <row r="32" spans="1:10" s="1" customFormat="1" ht="16.5" customHeight="1">
      <c r="A32" s="258"/>
      <c r="B32" s="260"/>
      <c r="C32" s="260"/>
      <c r="D32" s="37" t="s">
        <v>42</v>
      </c>
      <c r="E32" s="37" t="s">
        <v>43</v>
      </c>
      <c r="F32" s="37" t="s">
        <v>42</v>
      </c>
      <c r="G32" s="37" t="s">
        <v>84</v>
      </c>
      <c r="H32" s="210"/>
      <c r="I32" s="252"/>
      <c r="J32" s="10"/>
    </row>
    <row r="33" spans="1:10" s="1" customFormat="1" ht="18" customHeight="1" thickBot="1">
      <c r="A33" s="34" t="s">
        <v>9</v>
      </c>
      <c r="B33" s="41"/>
      <c r="C33" s="30">
        <f>IF(B33&lt;=2,Taux!C30,IF(B33&gt;4,Taux!C32,Taux!C31))</f>
        <v>70</v>
      </c>
      <c r="D33" s="41"/>
      <c r="E33" s="30">
        <f>D33*Taux!C34</f>
        <v>0</v>
      </c>
      <c r="F33" s="41"/>
      <c r="G33" s="30">
        <f>F33*Taux!C33</f>
        <v>0</v>
      </c>
      <c r="H33" s="161">
        <f>C33+E33+G33</f>
        <v>70</v>
      </c>
      <c r="I33" s="112">
        <f>(((H33*Taux!C28)*10/12)+((H33*Taux!C29)*2/12))</f>
        <v>245.11666666666667</v>
      </c>
      <c r="J33" s="10"/>
    </row>
    <row r="34" spans="1:9" s="1" customFormat="1" ht="9.75" customHeight="1" thickBot="1">
      <c r="A34" s="20"/>
      <c r="B34" s="20"/>
      <c r="C34" s="20"/>
      <c r="D34" s="20"/>
      <c r="E34" s="20"/>
      <c r="F34" s="20"/>
      <c r="G34" s="21"/>
      <c r="H34" s="22"/>
      <c r="I34" s="22"/>
    </row>
    <row r="35" spans="1:9" s="1" customFormat="1" ht="18" customHeight="1" thickBot="1">
      <c r="A35" s="103" t="s">
        <v>59</v>
      </c>
      <c r="B35" s="104"/>
      <c r="C35" s="20"/>
      <c r="D35" s="237" t="s">
        <v>80</v>
      </c>
      <c r="E35" s="238"/>
      <c r="F35" s="238"/>
      <c r="G35" s="238"/>
      <c r="H35" s="238"/>
      <c r="I35" s="113">
        <f>I14+I22+I26+I29+I33</f>
        <v>341.9166666666667</v>
      </c>
    </row>
    <row r="36" spans="1:9" s="1" customFormat="1" ht="18" customHeight="1" thickBot="1">
      <c r="A36" s="103" t="s">
        <v>123</v>
      </c>
      <c r="B36" s="104"/>
      <c r="C36" s="20"/>
      <c r="D36" s="239" t="s">
        <v>121</v>
      </c>
      <c r="E36" s="240"/>
      <c r="F36" s="240"/>
      <c r="G36" s="240"/>
      <c r="H36" s="240"/>
      <c r="I36" s="114" t="str">
        <f>IF(I10="","-",(((I14+I29+I33+(IF(B26="OUI",I26,0)))*I10/12)+I22))</f>
        <v>-</v>
      </c>
    </row>
    <row r="37" spans="1:9" s="1" customFormat="1" ht="9.75" customHeight="1" thickBot="1">
      <c r="A37" s="20"/>
      <c r="B37" s="20"/>
      <c r="C37" s="20"/>
      <c r="D37" s="20"/>
      <c r="E37" s="20"/>
      <c r="F37" s="20"/>
      <c r="G37" s="21"/>
      <c r="H37" s="22"/>
      <c r="I37" s="22"/>
    </row>
    <row r="38" spans="1:9" s="1" customFormat="1" ht="19.5" customHeight="1" thickBot="1">
      <c r="A38" s="20"/>
      <c r="B38" s="241" t="s">
        <v>45</v>
      </c>
      <c r="C38" s="242"/>
      <c r="D38" s="242"/>
      <c r="E38" s="242"/>
      <c r="F38" s="242"/>
      <c r="G38" s="242"/>
      <c r="H38" s="243"/>
      <c r="I38" s="115">
        <f>IF(I10="",IF(I35&lt;I9,0,I35-I9),IF(I36&lt;I11,0,I36-I11))</f>
        <v>0</v>
      </c>
    </row>
    <row r="39" spans="1:9" s="1" customFormat="1" ht="9.75" customHeight="1" thickBot="1">
      <c r="A39" s="20"/>
      <c r="B39" s="20"/>
      <c r="C39" s="20"/>
      <c r="D39" s="20"/>
      <c r="E39" s="23"/>
      <c r="F39" s="23"/>
      <c r="G39" s="23"/>
      <c r="H39" s="23"/>
      <c r="I39" s="24"/>
    </row>
    <row r="40" spans="1:9" s="1" customFormat="1" ht="19.5" customHeight="1" thickBot="1">
      <c r="A40" s="20"/>
      <c r="B40" s="211" t="s">
        <v>136</v>
      </c>
      <c r="C40" s="212"/>
      <c r="D40" s="212"/>
      <c r="E40" s="212"/>
      <c r="F40" s="212"/>
      <c r="G40" s="212"/>
      <c r="H40" s="213"/>
      <c r="I40" s="154">
        <f>IF(I10="",-I14,-I14*I10/12)</f>
        <v>0</v>
      </c>
    </row>
    <row r="41" spans="1:9" s="1" customFormat="1" ht="39.75" customHeight="1" thickBot="1">
      <c r="A41" s="20"/>
      <c r="B41" s="217" t="s">
        <v>138</v>
      </c>
      <c r="C41" s="218"/>
      <c r="D41" s="219" t="s">
        <v>147</v>
      </c>
      <c r="E41" s="219"/>
      <c r="F41" s="219"/>
      <c r="G41" s="219"/>
      <c r="H41" s="219"/>
      <c r="I41" s="220"/>
    </row>
    <row r="42" spans="1:9" s="1" customFormat="1" ht="9.75" customHeight="1" thickBot="1">
      <c r="A42" s="20"/>
      <c r="B42" s="20"/>
      <c r="C42" s="20"/>
      <c r="D42" s="20"/>
      <c r="E42" s="23"/>
      <c r="F42" s="23"/>
      <c r="G42" s="23"/>
      <c r="H42" s="23"/>
      <c r="I42" s="24"/>
    </row>
    <row r="43" spans="1:9" s="1" customFormat="1" ht="19.5" customHeight="1" thickBot="1">
      <c r="A43" s="20"/>
      <c r="B43" s="49"/>
      <c r="C43" s="49"/>
      <c r="D43" s="49"/>
      <c r="E43" s="49"/>
      <c r="F43" s="214" t="s">
        <v>137</v>
      </c>
      <c r="G43" s="215"/>
      <c r="H43" s="216"/>
      <c r="I43" s="155">
        <f>IF(-I40&gt;I38,0,I38+I40)</f>
        <v>0</v>
      </c>
    </row>
    <row r="44" spans="1:9" s="1" customFormat="1" ht="9.75" customHeight="1">
      <c r="A44" s="20"/>
      <c r="B44" s="20"/>
      <c r="C44" s="20"/>
      <c r="D44" s="20"/>
      <c r="E44" s="23"/>
      <c r="F44" s="23"/>
      <c r="G44" s="23"/>
      <c r="H44" s="23"/>
      <c r="I44" s="24"/>
    </row>
    <row r="45" spans="1:9" s="1" customFormat="1" ht="18" customHeight="1">
      <c r="A45" s="20" t="s">
        <v>142</v>
      </c>
      <c r="B45" s="20"/>
      <c r="C45" s="35" t="str">
        <f>IF(I43=0,"-",[1]!ConvNumberLetter(I43,1,0))</f>
        <v>-</v>
      </c>
      <c r="D45" s="35"/>
      <c r="E45" s="23"/>
      <c r="F45" s="23"/>
      <c r="G45" s="23"/>
      <c r="H45" s="23"/>
      <c r="I45" s="24"/>
    </row>
    <row r="46" spans="1:9" s="1" customFormat="1" ht="4.5" customHeight="1">
      <c r="A46" s="35"/>
      <c r="B46" s="35"/>
      <c r="C46" s="35"/>
      <c r="D46" s="35"/>
      <c r="E46" s="35"/>
      <c r="F46" s="35"/>
      <c r="G46" s="35"/>
      <c r="H46" s="35"/>
      <c r="I46" s="35"/>
    </row>
    <row r="47" spans="1:9" s="1" customFormat="1" ht="19.5" customHeight="1">
      <c r="A47" s="11"/>
      <c r="B47" s="11"/>
      <c r="C47" s="11"/>
      <c r="D47" s="11"/>
      <c r="E47" s="11"/>
      <c r="F47" s="11"/>
      <c r="G47" s="11" t="s">
        <v>69</v>
      </c>
      <c r="H47" s="22"/>
      <c r="I47" s="22"/>
    </row>
    <row r="48" spans="1:9" s="1" customFormat="1" ht="4.5" customHeight="1">
      <c r="A48" s="11"/>
      <c r="B48" s="11"/>
      <c r="C48" s="11"/>
      <c r="D48" s="11"/>
      <c r="E48" s="11"/>
      <c r="F48" s="11"/>
      <c r="G48" s="11"/>
      <c r="H48" s="22"/>
      <c r="I48" s="22"/>
    </row>
    <row r="49" spans="1:9" s="1" customFormat="1" ht="19.5" customHeight="1">
      <c r="A49" s="11"/>
      <c r="B49" s="11"/>
      <c r="C49" s="11"/>
      <c r="D49" s="11"/>
      <c r="E49" s="11"/>
      <c r="F49" s="11"/>
      <c r="G49" s="11" t="s">
        <v>46</v>
      </c>
      <c r="H49" s="22"/>
      <c r="I49" s="22"/>
    </row>
    <row r="50" spans="1:9" s="1" customFormat="1" ht="19.5" customHeight="1">
      <c r="A50" s="20"/>
      <c r="B50" s="20"/>
      <c r="C50" s="20"/>
      <c r="D50" s="20"/>
      <c r="E50" s="20"/>
      <c r="F50" s="20"/>
      <c r="G50" s="11"/>
      <c r="H50" s="22"/>
      <c r="I50" s="22"/>
    </row>
    <row r="51" ht="19.5" customHeight="1">
      <c r="G51" s="11" t="s">
        <v>148</v>
      </c>
    </row>
    <row r="52" ht="9.75" customHeight="1"/>
    <row r="53" ht="12.75" customHeight="1">
      <c r="A53" s="63" t="s">
        <v>79</v>
      </c>
    </row>
    <row r="54" ht="12.75" customHeight="1">
      <c r="A54" s="63" t="s">
        <v>73</v>
      </c>
    </row>
    <row r="55" ht="12.75" customHeight="1">
      <c r="A55" s="63" t="s">
        <v>74</v>
      </c>
    </row>
    <row r="56" ht="12.75" customHeight="1">
      <c r="A56" s="63" t="s">
        <v>130</v>
      </c>
    </row>
    <row r="57" ht="12.75" customHeight="1">
      <c r="A57" s="63" t="s">
        <v>75</v>
      </c>
    </row>
    <row r="58" ht="12.75" customHeight="1">
      <c r="A58" s="63" t="s">
        <v>76</v>
      </c>
    </row>
    <row r="59" ht="12.75" customHeight="1">
      <c r="A59" s="63" t="s">
        <v>122</v>
      </c>
    </row>
  </sheetData>
  <sheetProtection/>
  <mergeCells count="61">
    <mergeCell ref="A6:I6"/>
    <mergeCell ref="A1:I1"/>
    <mergeCell ref="A2:I2"/>
    <mergeCell ref="A3:I3"/>
    <mergeCell ref="B4:H4"/>
    <mergeCell ref="A5:I5"/>
    <mergeCell ref="D14:E14"/>
    <mergeCell ref="F14:G14"/>
    <mergeCell ref="B8:C8"/>
    <mergeCell ref="D8:E9"/>
    <mergeCell ref="F8:H8"/>
    <mergeCell ref="B9:C9"/>
    <mergeCell ref="B10:C10"/>
    <mergeCell ref="D10:E10"/>
    <mergeCell ref="F10:H10"/>
    <mergeCell ref="B11:C11"/>
    <mergeCell ref="D11:E11"/>
    <mergeCell ref="F11:H11"/>
    <mergeCell ref="D13:E13"/>
    <mergeCell ref="F13:G13"/>
    <mergeCell ref="A22:C22"/>
    <mergeCell ref="D22:E22"/>
    <mergeCell ref="F22:G22"/>
    <mergeCell ref="B15:I15"/>
    <mergeCell ref="A16:E16"/>
    <mergeCell ref="F16:G16"/>
    <mergeCell ref="D18:E18"/>
    <mergeCell ref="F18:G18"/>
    <mergeCell ref="D19:E19"/>
    <mergeCell ref="F19:G19"/>
    <mergeCell ref="I24:I25"/>
    <mergeCell ref="F26:G26"/>
    <mergeCell ref="D20:E20"/>
    <mergeCell ref="F20:G20"/>
    <mergeCell ref="D21:E21"/>
    <mergeCell ref="F21:G21"/>
    <mergeCell ref="A24:A26"/>
    <mergeCell ref="B24:B25"/>
    <mergeCell ref="C24:E24"/>
    <mergeCell ref="F24:G25"/>
    <mergeCell ref="H24:H25"/>
    <mergeCell ref="A28:B28"/>
    <mergeCell ref="D28:E28"/>
    <mergeCell ref="F28:G28"/>
    <mergeCell ref="A29:B29"/>
    <mergeCell ref="D29:E29"/>
    <mergeCell ref="F29:G29"/>
    <mergeCell ref="A31:A32"/>
    <mergeCell ref="B31:B32"/>
    <mergeCell ref="C31:C32"/>
    <mergeCell ref="D31:E31"/>
    <mergeCell ref="F31:G31"/>
    <mergeCell ref="F43:H43"/>
    <mergeCell ref="I31:I32"/>
    <mergeCell ref="D35:H35"/>
    <mergeCell ref="D36:H36"/>
    <mergeCell ref="B38:H38"/>
    <mergeCell ref="B40:H40"/>
    <mergeCell ref="B41:C41"/>
    <mergeCell ref="D41:I41"/>
    <mergeCell ref="H31:H32"/>
  </mergeCells>
  <printOptions horizontalCentered="1"/>
  <pageMargins left="0.1968503937007874" right="0.1968503937007874" top="0.11811023622047245" bottom="0.11811023622047245" header="0" footer="0"/>
  <pageSetup fitToHeight="1" fitToWidth="1" horizontalDpi="600" verticalDpi="600" orientation="portrait" paperSize="9" scale="81"/>
</worksheet>
</file>

<file path=xl/worksheets/sheet31.xml><?xml version="1.0" encoding="utf-8"?>
<worksheet xmlns="http://schemas.openxmlformats.org/spreadsheetml/2006/main" xmlns:r="http://schemas.openxmlformats.org/officeDocument/2006/relationships">
  <sheetPr>
    <pageSetUpPr fitToPage="1"/>
  </sheetPr>
  <dimension ref="A1:IV59"/>
  <sheetViews>
    <sheetView zoomScalePageLayoutView="0" workbookViewId="0" topLeftCell="A1">
      <selection activeCell="A9" sqref="A9"/>
    </sheetView>
  </sheetViews>
  <sheetFormatPr defaultColWidth="11.00390625" defaultRowHeight="14.25"/>
  <cols>
    <col min="1" max="1" width="18.625" style="11" customWidth="1"/>
    <col min="2" max="3" width="12.625" style="11" customWidth="1"/>
    <col min="4" max="7" width="6.625" style="11" customWidth="1"/>
    <col min="8" max="8" width="12.625" style="11" customWidth="1"/>
    <col min="9" max="9" width="13.625" style="11" customWidth="1"/>
    <col min="10" max="10" width="11.625" style="1" customWidth="1"/>
    <col min="11" max="16384" width="10.625" style="1" customWidth="1"/>
  </cols>
  <sheetData>
    <row r="1" spans="1:9" ht="18">
      <c r="A1" s="196" t="s">
        <v>27</v>
      </c>
      <c r="B1" s="196"/>
      <c r="C1" s="196"/>
      <c r="D1" s="196"/>
      <c r="E1" s="196"/>
      <c r="F1" s="196"/>
      <c r="G1" s="196"/>
      <c r="H1" s="196"/>
      <c r="I1" s="196"/>
    </row>
    <row r="2" spans="1:9" ht="18">
      <c r="A2" s="196">
        <v>2017</v>
      </c>
      <c r="B2" s="196"/>
      <c r="C2" s="196"/>
      <c r="D2" s="196"/>
      <c r="E2" s="196"/>
      <c r="F2" s="196"/>
      <c r="G2" s="196"/>
      <c r="H2" s="196"/>
      <c r="I2" s="196"/>
    </row>
    <row r="3" spans="1:256" s="4" customFormat="1" ht="24.75" customHeight="1">
      <c r="A3" s="197" t="s">
        <v>44</v>
      </c>
      <c r="B3" s="198"/>
      <c r="C3" s="198"/>
      <c r="D3" s="198"/>
      <c r="E3" s="198"/>
      <c r="F3" s="198"/>
      <c r="G3" s="198"/>
      <c r="H3" s="198"/>
      <c r="I3" s="19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9.75" customHeight="1">
      <c r="A4" s="12"/>
      <c r="B4" s="199"/>
      <c r="C4" s="199"/>
      <c r="D4" s="199"/>
      <c r="E4" s="199"/>
      <c r="F4" s="199"/>
      <c r="G4" s="199"/>
      <c r="H4" s="199"/>
      <c r="I4" s="13"/>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3.5">
      <c r="A5" s="200" t="s">
        <v>28</v>
      </c>
      <c r="B5" s="201"/>
      <c r="C5" s="201"/>
      <c r="D5" s="201"/>
      <c r="E5" s="201"/>
      <c r="F5" s="201"/>
      <c r="G5" s="201"/>
      <c r="H5" s="201"/>
      <c r="I5" s="202"/>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49.5" customHeight="1">
      <c r="A6" s="294" t="s">
        <v>120</v>
      </c>
      <c r="B6" s="295"/>
      <c r="C6" s="295"/>
      <c r="D6" s="295"/>
      <c r="E6" s="295"/>
      <c r="F6" s="295"/>
      <c r="G6" s="295"/>
      <c r="H6" s="295"/>
      <c r="I6" s="296"/>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9.75" customHeight="1" thickBot="1">
      <c r="A7" s="12"/>
      <c r="B7" s="160"/>
      <c r="C7" s="160"/>
      <c r="D7" s="160"/>
      <c r="E7" s="160"/>
      <c r="F7" s="160"/>
      <c r="G7" s="160"/>
      <c r="H7" s="160"/>
      <c r="I7" s="13"/>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18" customHeight="1">
      <c r="A8" s="38" t="s">
        <v>19</v>
      </c>
      <c r="B8" s="300" t="s">
        <v>183</v>
      </c>
      <c r="C8" s="301"/>
      <c r="D8" s="221" t="s">
        <v>128</v>
      </c>
      <c r="E8" s="222"/>
      <c r="F8" s="302" t="s">
        <v>64</v>
      </c>
      <c r="G8" s="302"/>
      <c r="H8" s="303"/>
      <c r="I8" s="84"/>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18" customHeight="1">
      <c r="A9" s="39" t="s">
        <v>49</v>
      </c>
      <c r="B9" s="304"/>
      <c r="C9" s="305"/>
      <c r="D9" s="223"/>
      <c r="E9" s="224"/>
      <c r="F9" s="85" t="s">
        <v>81</v>
      </c>
      <c r="G9" s="85"/>
      <c r="H9" s="86"/>
      <c r="I9" s="40">
        <f>Taux!A37</f>
        <v>1785</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18" customHeight="1" thickBot="1">
      <c r="A10" s="91" t="s">
        <v>55</v>
      </c>
      <c r="B10" s="306"/>
      <c r="C10" s="307"/>
      <c r="D10" s="225" t="s">
        <v>129</v>
      </c>
      <c r="E10" s="226"/>
      <c r="F10" s="308" t="s">
        <v>77</v>
      </c>
      <c r="G10" s="309"/>
      <c r="H10" s="309"/>
      <c r="I10" s="93"/>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4" customFormat="1" ht="18" customHeight="1" thickBot="1">
      <c r="A11" s="87" t="s">
        <v>48</v>
      </c>
      <c r="B11" s="312"/>
      <c r="C11" s="313"/>
      <c r="D11" s="227">
        <v>350</v>
      </c>
      <c r="E11" s="228"/>
      <c r="F11" s="229" t="s">
        <v>78</v>
      </c>
      <c r="G11" s="229"/>
      <c r="H11" s="230"/>
      <c r="I11" s="92" t="str">
        <f>IF(I10="","-",I9*I10/12)</f>
        <v>-</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4" customFormat="1" ht="9.75" customHeight="1" thickBot="1">
      <c r="A12" s="15"/>
      <c r="B12" s="16"/>
      <c r="C12" s="160"/>
      <c r="D12" s="160"/>
      <c r="E12" s="160"/>
      <c r="F12" s="160"/>
      <c r="G12" s="160"/>
      <c r="H12" s="160"/>
      <c r="I12" s="13"/>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4" customFormat="1" ht="34.5" customHeight="1">
      <c r="A13" s="25" t="s">
        <v>20</v>
      </c>
      <c r="B13" s="26" t="s">
        <v>56</v>
      </c>
      <c r="C13" s="26" t="s">
        <v>57</v>
      </c>
      <c r="D13" s="261" t="s">
        <v>58</v>
      </c>
      <c r="E13" s="262"/>
      <c r="F13" s="273" t="s">
        <v>34</v>
      </c>
      <c r="G13" s="274"/>
      <c r="H13" s="27" t="s">
        <v>33</v>
      </c>
      <c r="I13" s="28" t="s">
        <v>0</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4" customFormat="1" ht="18" customHeight="1">
      <c r="A14" s="88" t="s">
        <v>9</v>
      </c>
      <c r="B14" s="94">
        <f>I8</f>
        <v>0</v>
      </c>
      <c r="C14" s="89"/>
      <c r="D14" s="310">
        <f>IF((B14+(C14*0.25)&lt;F16),(B14+(C14*0.25)),F16)</f>
        <v>0</v>
      </c>
      <c r="E14" s="311"/>
      <c r="F14" s="271">
        <f>D14*(10/12)*Taux!C5</f>
        <v>0</v>
      </c>
      <c r="G14" s="272"/>
      <c r="H14" s="116">
        <f>D14*(2/12)*Taux!C6</f>
        <v>0</v>
      </c>
      <c r="I14" s="117">
        <f>F14+H14</f>
        <v>0</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4" customFormat="1" ht="18" customHeight="1" thickBot="1">
      <c r="A15" s="29" t="s">
        <v>71</v>
      </c>
      <c r="B15" s="297"/>
      <c r="C15" s="298"/>
      <c r="D15" s="298"/>
      <c r="E15" s="298"/>
      <c r="F15" s="298"/>
      <c r="G15" s="298"/>
      <c r="H15" s="298"/>
      <c r="I15" s="299"/>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4" customFormat="1" ht="18" customHeight="1" thickBot="1">
      <c r="A16" s="275" t="s">
        <v>135</v>
      </c>
      <c r="B16" s="276"/>
      <c r="C16" s="276"/>
      <c r="D16" s="276"/>
      <c r="E16" s="277"/>
      <c r="F16" s="278">
        <f>IF(D11="","",IF(D11&lt;=Taux!B10,Taux!C10,(IF(AND(D11&gt;Taux!B10,D11&lt;=Taux!B11),Taux!C11,(IF(AND(D11&gt;Taux!B11,D11&lt;=Taux!B12),Taux!C12,(IF(AND(D11&gt;Taux!B12,D11&lt;=Taux!B13),Taux!C13,Taux!C14))))))))</f>
        <v>3</v>
      </c>
      <c r="G16" s="279"/>
      <c r="H16" s="152"/>
      <c r="I16" s="15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4" customFormat="1" ht="9.75" customHeight="1" thickBot="1">
      <c r="A17" s="11"/>
      <c r="B17" s="11"/>
      <c r="C17" s="11"/>
      <c r="D17" s="11"/>
      <c r="E17" s="11"/>
      <c r="F17" s="11"/>
      <c r="G17" s="11"/>
      <c r="H17" s="11"/>
      <c r="I17" s="1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4" customFormat="1" ht="34.5" customHeight="1">
      <c r="A18" s="62" t="s">
        <v>72</v>
      </c>
      <c r="B18" s="33" t="s">
        <v>99</v>
      </c>
      <c r="C18" s="33" t="s">
        <v>100</v>
      </c>
      <c r="D18" s="261" t="s">
        <v>47</v>
      </c>
      <c r="E18" s="262"/>
      <c r="F18" s="273" t="s">
        <v>31</v>
      </c>
      <c r="G18" s="274"/>
      <c r="H18" s="27" t="s">
        <v>32</v>
      </c>
      <c r="I18" s="28" t="s">
        <v>112</v>
      </c>
      <c r="J18" s="10"/>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4" customFormat="1" ht="18" customHeight="1">
      <c r="A19" s="32" t="s">
        <v>22</v>
      </c>
      <c r="B19" s="42"/>
      <c r="C19" s="43"/>
      <c r="D19" s="231">
        <f>IF($B$26="OUI","-",C19-B19)</f>
        <v>0</v>
      </c>
      <c r="E19" s="232"/>
      <c r="F19" s="233">
        <f>IF(D19="-","-",D19*Taux!$C$18*10/12)</f>
        <v>0</v>
      </c>
      <c r="G19" s="234"/>
      <c r="H19" s="107">
        <f>IF(D19="-","-",D19*Taux!$C$19*2/12)</f>
        <v>0</v>
      </c>
      <c r="I19" s="108">
        <f>IF(D19="-","-",F19+H19)</f>
        <v>0</v>
      </c>
      <c r="J19" s="10"/>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4" customFormat="1" ht="18" customHeight="1">
      <c r="A20" s="32" t="s">
        <v>23</v>
      </c>
      <c r="B20" s="42"/>
      <c r="C20" s="43"/>
      <c r="D20" s="231">
        <f>IF($B$26="OUI","-",C20-B20)</f>
        <v>0</v>
      </c>
      <c r="E20" s="232"/>
      <c r="F20" s="233">
        <f>IF(D20="-","-",D20*Taux!$C$18*10/12)</f>
        <v>0</v>
      </c>
      <c r="G20" s="234"/>
      <c r="H20" s="107">
        <f>IF(D20="-","-",D20*Taux!$C$19*2/12)</f>
        <v>0</v>
      </c>
      <c r="I20" s="108">
        <f>IF(D20="-","-",F20+H20)</f>
        <v>0</v>
      </c>
      <c r="J20" s="10"/>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4" customFormat="1" ht="18" customHeight="1">
      <c r="A21" s="32" t="s">
        <v>24</v>
      </c>
      <c r="B21" s="42"/>
      <c r="C21" s="43"/>
      <c r="D21" s="231">
        <f>IF($B$26="OUI","-",C21-B21)</f>
        <v>0</v>
      </c>
      <c r="E21" s="232"/>
      <c r="F21" s="233">
        <f>IF(D21="-","-",D21*Taux!$C$18*10/12)</f>
        <v>0</v>
      </c>
      <c r="G21" s="234"/>
      <c r="H21" s="107">
        <f>IF(D21="-","-",D21*Taux!$C$19*2/12)</f>
        <v>0</v>
      </c>
      <c r="I21" s="108">
        <f>IF(D21="-","-",F21+H21)</f>
        <v>0</v>
      </c>
      <c r="J21" s="10"/>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4" customFormat="1" ht="18" customHeight="1" thickBot="1">
      <c r="A22" s="265" t="s">
        <v>29</v>
      </c>
      <c r="B22" s="266"/>
      <c r="C22" s="266"/>
      <c r="D22" s="267">
        <f>SUM(D19:E21)</f>
        <v>0</v>
      </c>
      <c r="E22" s="268"/>
      <c r="F22" s="269">
        <f>SUM(F19:G21)</f>
        <v>0</v>
      </c>
      <c r="G22" s="270"/>
      <c r="H22" s="109">
        <f>SUM(H19:H21)</f>
        <v>0</v>
      </c>
      <c r="I22" s="110">
        <f>SUM(I19:I21)</f>
        <v>0</v>
      </c>
      <c r="J22" s="10"/>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4" customFormat="1" ht="9.75" customHeight="1" thickBot="1">
      <c r="A23" s="15"/>
      <c r="B23" s="15"/>
      <c r="C23" s="15"/>
      <c r="D23" s="131"/>
      <c r="E23" s="131"/>
      <c r="F23" s="132"/>
      <c r="G23" s="132"/>
      <c r="H23" s="133"/>
      <c r="I23" s="132"/>
      <c r="J23" s="10"/>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4" customFormat="1" ht="16.5" customHeight="1">
      <c r="A24" s="280" t="s">
        <v>113</v>
      </c>
      <c r="B24" s="288" t="s">
        <v>110</v>
      </c>
      <c r="C24" s="285" t="s">
        <v>116</v>
      </c>
      <c r="D24" s="286"/>
      <c r="E24" s="287"/>
      <c r="F24" s="290" t="s">
        <v>31</v>
      </c>
      <c r="G24" s="291"/>
      <c r="H24" s="235" t="s">
        <v>32</v>
      </c>
      <c r="I24" s="263" t="s">
        <v>111</v>
      </c>
      <c r="J24" s="10"/>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4" customFormat="1" ht="16.5" customHeight="1">
      <c r="A25" s="281"/>
      <c r="B25" s="289"/>
      <c r="C25" s="134" t="s">
        <v>118</v>
      </c>
      <c r="D25" s="136" t="s">
        <v>117</v>
      </c>
      <c r="E25" s="135" t="s">
        <v>119</v>
      </c>
      <c r="F25" s="292"/>
      <c r="G25" s="293"/>
      <c r="H25" s="236"/>
      <c r="I25" s="264"/>
      <c r="J25" s="10"/>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4" customFormat="1" ht="19.5" customHeight="1" thickBot="1">
      <c r="A26" s="282"/>
      <c r="B26" s="137" t="s">
        <v>114</v>
      </c>
      <c r="C26" s="140" t="str">
        <f>IF(B26="OUI",D26+E26,"-")</f>
        <v>-</v>
      </c>
      <c r="D26" s="139" t="str">
        <f>IF(B26="OUI",Taux!C25,"-")</f>
        <v>-</v>
      </c>
      <c r="E26" s="138" t="str">
        <f>IF(B26="OUI",IF(B33&lt;=2,Taux!C22,IF(B33&gt;4,Taux!C24,Taux!C23)),"-")</f>
        <v>-</v>
      </c>
      <c r="F26" s="283" t="str">
        <f>IF(B26="OUI",C26*Taux!$C$18*10/12,"-")</f>
        <v>-</v>
      </c>
      <c r="G26" s="284"/>
      <c r="H26" s="109" t="str">
        <f>IF(B26="OUI",C26*Taux!$C$19*2/12,"-")</f>
        <v>-</v>
      </c>
      <c r="I26" s="110">
        <f>IF(B26="OUI",F26+H26,0)</f>
        <v>0</v>
      </c>
      <c r="J26" s="10"/>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4" customFormat="1" ht="9.75" customHeight="1" thickBot="1">
      <c r="A27" s="12"/>
      <c r="B27" s="12"/>
      <c r="C27" s="13"/>
      <c r="D27" s="13"/>
      <c r="E27" s="17"/>
      <c r="F27" s="17"/>
      <c r="G27" s="18"/>
      <c r="H27" s="17"/>
      <c r="I27" s="19"/>
      <c r="J27" s="10"/>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4" customFormat="1" ht="34.5" customHeight="1">
      <c r="A28" s="244" t="s">
        <v>25</v>
      </c>
      <c r="B28" s="245"/>
      <c r="C28" s="31" t="s">
        <v>7</v>
      </c>
      <c r="D28" s="246" t="s">
        <v>8</v>
      </c>
      <c r="E28" s="247"/>
      <c r="F28" s="248" t="s">
        <v>35</v>
      </c>
      <c r="G28" s="249"/>
      <c r="H28" s="27" t="s">
        <v>36</v>
      </c>
      <c r="I28" s="28" t="s">
        <v>11</v>
      </c>
      <c r="J28" s="10"/>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4" customFormat="1" ht="18" customHeight="1" thickBot="1">
      <c r="A29" s="253" t="s">
        <v>6</v>
      </c>
      <c r="B29" s="254"/>
      <c r="C29" s="111">
        <f>Taux!C20</f>
        <v>8</v>
      </c>
      <c r="D29" s="255">
        <f>Taux!C21</f>
        <v>8.4</v>
      </c>
      <c r="E29" s="256"/>
      <c r="F29" s="255">
        <f>C29*10</f>
        <v>80</v>
      </c>
      <c r="G29" s="256"/>
      <c r="H29" s="111">
        <f>D29*2</f>
        <v>16.8</v>
      </c>
      <c r="I29" s="110">
        <f>F29+H29</f>
        <v>96.8</v>
      </c>
      <c r="J29" s="10"/>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4" customFormat="1" ht="9.75" customHeight="1" thickBot="1">
      <c r="A30" s="12"/>
      <c r="B30" s="12"/>
      <c r="C30" s="13"/>
      <c r="D30" s="13"/>
      <c r="E30" s="17"/>
      <c r="F30" s="17"/>
      <c r="G30" s="18"/>
      <c r="H30" s="17"/>
      <c r="I30" s="19"/>
      <c r="J30" s="10"/>
      <c r="K30" s="6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10" s="1" customFormat="1" ht="16.5" customHeight="1">
      <c r="A31" s="257" t="s">
        <v>21</v>
      </c>
      <c r="B31" s="259" t="s">
        <v>37</v>
      </c>
      <c r="C31" s="259" t="s">
        <v>26</v>
      </c>
      <c r="D31" s="261" t="s">
        <v>39</v>
      </c>
      <c r="E31" s="262"/>
      <c r="F31" s="261" t="s">
        <v>40</v>
      </c>
      <c r="G31" s="262"/>
      <c r="H31" s="250" t="s">
        <v>41</v>
      </c>
      <c r="I31" s="251" t="s">
        <v>10</v>
      </c>
      <c r="J31" s="10"/>
    </row>
    <row r="32" spans="1:10" s="1" customFormat="1" ht="16.5" customHeight="1">
      <c r="A32" s="258"/>
      <c r="B32" s="260"/>
      <c r="C32" s="260"/>
      <c r="D32" s="37" t="s">
        <v>42</v>
      </c>
      <c r="E32" s="37" t="s">
        <v>43</v>
      </c>
      <c r="F32" s="37" t="s">
        <v>42</v>
      </c>
      <c r="G32" s="37" t="s">
        <v>84</v>
      </c>
      <c r="H32" s="210"/>
      <c r="I32" s="252"/>
      <c r="J32" s="10"/>
    </row>
    <row r="33" spans="1:10" s="1" customFormat="1" ht="18" customHeight="1" thickBot="1">
      <c r="A33" s="34" t="s">
        <v>9</v>
      </c>
      <c r="B33" s="41"/>
      <c r="C33" s="30">
        <f>IF(B33&lt;=2,Taux!C30,IF(B33&gt;4,Taux!C32,Taux!C31))</f>
        <v>70</v>
      </c>
      <c r="D33" s="41"/>
      <c r="E33" s="30">
        <f>D33*Taux!C34</f>
        <v>0</v>
      </c>
      <c r="F33" s="41"/>
      <c r="G33" s="30">
        <f>F33*Taux!C33</f>
        <v>0</v>
      </c>
      <c r="H33" s="161">
        <f>C33+E33+G33</f>
        <v>70</v>
      </c>
      <c r="I33" s="112">
        <f>(((H33*Taux!C28)*10/12)+((H33*Taux!C29)*2/12))</f>
        <v>245.11666666666667</v>
      </c>
      <c r="J33" s="10"/>
    </row>
    <row r="34" spans="1:9" s="1" customFormat="1" ht="9.75" customHeight="1" thickBot="1">
      <c r="A34" s="20"/>
      <c r="B34" s="20"/>
      <c r="C34" s="20"/>
      <c r="D34" s="20"/>
      <c r="E34" s="20"/>
      <c r="F34" s="20"/>
      <c r="G34" s="21"/>
      <c r="H34" s="22"/>
      <c r="I34" s="22"/>
    </row>
    <row r="35" spans="1:9" s="1" customFormat="1" ht="18" customHeight="1" thickBot="1">
      <c r="A35" s="103" t="s">
        <v>59</v>
      </c>
      <c r="B35" s="104"/>
      <c r="C35" s="20"/>
      <c r="D35" s="237" t="s">
        <v>80</v>
      </c>
      <c r="E35" s="238"/>
      <c r="F35" s="238"/>
      <c r="G35" s="238"/>
      <c r="H35" s="238"/>
      <c r="I35" s="113">
        <f>I14+I22+I26+I29+I33</f>
        <v>341.9166666666667</v>
      </c>
    </row>
    <row r="36" spans="1:9" s="1" customFormat="1" ht="18" customHeight="1" thickBot="1">
      <c r="A36" s="103" t="s">
        <v>123</v>
      </c>
      <c r="B36" s="104"/>
      <c r="C36" s="20"/>
      <c r="D36" s="239" t="s">
        <v>121</v>
      </c>
      <c r="E36" s="240"/>
      <c r="F36" s="240"/>
      <c r="G36" s="240"/>
      <c r="H36" s="240"/>
      <c r="I36" s="114" t="str">
        <f>IF(I10="","-",(((I14+I29+I33+(IF(B26="OUI",I26,0)))*I10/12)+I22))</f>
        <v>-</v>
      </c>
    </row>
    <row r="37" spans="1:9" s="1" customFormat="1" ht="9.75" customHeight="1" thickBot="1">
      <c r="A37" s="20"/>
      <c r="B37" s="20"/>
      <c r="C37" s="20"/>
      <c r="D37" s="20"/>
      <c r="E37" s="20"/>
      <c r="F37" s="20"/>
      <c r="G37" s="21"/>
      <c r="H37" s="22"/>
      <c r="I37" s="22"/>
    </row>
    <row r="38" spans="1:9" s="1" customFormat="1" ht="19.5" customHeight="1" thickBot="1">
      <c r="A38" s="20"/>
      <c r="B38" s="241" t="s">
        <v>45</v>
      </c>
      <c r="C38" s="242"/>
      <c r="D38" s="242"/>
      <c r="E38" s="242"/>
      <c r="F38" s="242"/>
      <c r="G38" s="242"/>
      <c r="H38" s="243"/>
      <c r="I38" s="115">
        <f>IF(I10="",IF(I35&lt;I9,0,I35-I9),IF(I36&lt;I11,0,I36-I11))</f>
        <v>0</v>
      </c>
    </row>
    <row r="39" spans="1:9" s="1" customFormat="1" ht="9.75" customHeight="1" thickBot="1">
      <c r="A39" s="20"/>
      <c r="B39" s="20"/>
      <c r="C39" s="20"/>
      <c r="D39" s="20"/>
      <c r="E39" s="23"/>
      <c r="F39" s="23"/>
      <c r="G39" s="23"/>
      <c r="H39" s="23"/>
      <c r="I39" s="24"/>
    </row>
    <row r="40" spans="1:9" s="1" customFormat="1" ht="19.5" customHeight="1" thickBot="1">
      <c r="A40" s="20"/>
      <c r="B40" s="211" t="s">
        <v>136</v>
      </c>
      <c r="C40" s="212"/>
      <c r="D40" s="212"/>
      <c r="E40" s="212"/>
      <c r="F40" s="212"/>
      <c r="G40" s="212"/>
      <c r="H40" s="213"/>
      <c r="I40" s="154">
        <f>IF(I10="",-I14,-I14*I10/12)</f>
        <v>0</v>
      </c>
    </row>
    <row r="41" spans="1:9" s="1" customFormat="1" ht="39.75" customHeight="1" thickBot="1">
      <c r="A41" s="20"/>
      <c r="B41" s="217" t="s">
        <v>138</v>
      </c>
      <c r="C41" s="218"/>
      <c r="D41" s="219" t="s">
        <v>147</v>
      </c>
      <c r="E41" s="219"/>
      <c r="F41" s="219"/>
      <c r="G41" s="219"/>
      <c r="H41" s="219"/>
      <c r="I41" s="220"/>
    </row>
    <row r="42" spans="1:9" s="1" customFormat="1" ht="9.75" customHeight="1" thickBot="1">
      <c r="A42" s="20"/>
      <c r="B42" s="20"/>
      <c r="C42" s="20"/>
      <c r="D42" s="20"/>
      <c r="E42" s="23"/>
      <c r="F42" s="23"/>
      <c r="G42" s="23"/>
      <c r="H42" s="23"/>
      <c r="I42" s="24"/>
    </row>
    <row r="43" spans="1:9" s="1" customFormat="1" ht="19.5" customHeight="1" thickBot="1">
      <c r="A43" s="20"/>
      <c r="B43" s="49"/>
      <c r="C43" s="49"/>
      <c r="D43" s="49"/>
      <c r="E43" s="49"/>
      <c r="F43" s="214" t="s">
        <v>137</v>
      </c>
      <c r="G43" s="215"/>
      <c r="H43" s="216"/>
      <c r="I43" s="155">
        <f>IF(-I40&gt;I38,0,I38+I40)</f>
        <v>0</v>
      </c>
    </row>
    <row r="44" spans="1:9" s="1" customFormat="1" ht="9.75" customHeight="1">
      <c r="A44" s="20"/>
      <c r="B44" s="20"/>
      <c r="C44" s="20"/>
      <c r="D44" s="20"/>
      <c r="E44" s="23"/>
      <c r="F44" s="23"/>
      <c r="G44" s="23"/>
      <c r="H44" s="23"/>
      <c r="I44" s="24"/>
    </row>
    <row r="45" spans="1:9" s="1" customFormat="1" ht="18" customHeight="1">
      <c r="A45" s="20" t="s">
        <v>142</v>
      </c>
      <c r="B45" s="20"/>
      <c r="C45" s="35" t="str">
        <f>IF(I43=0,"-",[1]!ConvNumberLetter(I43,1,0))</f>
        <v>-</v>
      </c>
      <c r="D45" s="35"/>
      <c r="E45" s="23"/>
      <c r="F45" s="23"/>
      <c r="G45" s="23"/>
      <c r="H45" s="23"/>
      <c r="I45" s="24"/>
    </row>
    <row r="46" spans="1:9" s="1" customFormat="1" ht="4.5" customHeight="1">
      <c r="A46" s="35"/>
      <c r="B46" s="35"/>
      <c r="C46" s="35"/>
      <c r="D46" s="35"/>
      <c r="E46" s="35"/>
      <c r="F46" s="35"/>
      <c r="G46" s="35"/>
      <c r="H46" s="35"/>
      <c r="I46" s="35"/>
    </row>
    <row r="47" spans="1:9" s="1" customFormat="1" ht="19.5" customHeight="1">
      <c r="A47" s="11"/>
      <c r="B47" s="11"/>
      <c r="C47" s="11"/>
      <c r="D47" s="11"/>
      <c r="E47" s="11"/>
      <c r="F47" s="11"/>
      <c r="G47" s="11" t="s">
        <v>69</v>
      </c>
      <c r="H47" s="22"/>
      <c r="I47" s="22"/>
    </row>
    <row r="48" spans="1:9" s="1" customFormat="1" ht="4.5" customHeight="1">
      <c r="A48" s="11"/>
      <c r="B48" s="11"/>
      <c r="C48" s="11"/>
      <c r="D48" s="11"/>
      <c r="E48" s="11"/>
      <c r="F48" s="11"/>
      <c r="G48" s="11"/>
      <c r="H48" s="22"/>
      <c r="I48" s="22"/>
    </row>
    <row r="49" spans="1:9" s="1" customFormat="1" ht="19.5" customHeight="1">
      <c r="A49" s="11"/>
      <c r="B49" s="11"/>
      <c r="C49" s="11"/>
      <c r="D49" s="11"/>
      <c r="E49" s="11"/>
      <c r="F49" s="11"/>
      <c r="G49" s="11" t="s">
        <v>46</v>
      </c>
      <c r="H49" s="22"/>
      <c r="I49" s="22"/>
    </row>
    <row r="50" spans="1:9" s="1" customFormat="1" ht="19.5" customHeight="1">
      <c r="A50" s="20"/>
      <c r="B50" s="20"/>
      <c r="C50" s="20"/>
      <c r="D50" s="20"/>
      <c r="E50" s="20"/>
      <c r="F50" s="20"/>
      <c r="G50" s="11"/>
      <c r="H50" s="22"/>
      <c r="I50" s="22"/>
    </row>
    <row r="51" ht="19.5" customHeight="1">
      <c r="G51" s="11" t="s">
        <v>148</v>
      </c>
    </row>
    <row r="52" ht="9.75" customHeight="1"/>
    <row r="53" ht="12.75" customHeight="1">
      <c r="A53" s="63" t="s">
        <v>79</v>
      </c>
    </row>
    <row r="54" ht="12.75" customHeight="1">
      <c r="A54" s="63" t="s">
        <v>73</v>
      </c>
    </row>
    <row r="55" ht="12.75" customHeight="1">
      <c r="A55" s="63" t="s">
        <v>74</v>
      </c>
    </row>
    <row r="56" ht="12.75" customHeight="1">
      <c r="A56" s="63" t="s">
        <v>130</v>
      </c>
    </row>
    <row r="57" ht="12.75" customHeight="1">
      <c r="A57" s="63" t="s">
        <v>75</v>
      </c>
    </row>
    <row r="58" ht="12.75" customHeight="1">
      <c r="A58" s="63" t="s">
        <v>76</v>
      </c>
    </row>
    <row r="59" ht="12.75" customHeight="1">
      <c r="A59" s="63" t="s">
        <v>122</v>
      </c>
    </row>
  </sheetData>
  <sheetProtection/>
  <mergeCells count="61">
    <mergeCell ref="A6:I6"/>
    <mergeCell ref="A1:I1"/>
    <mergeCell ref="A2:I2"/>
    <mergeCell ref="A3:I3"/>
    <mergeCell ref="B4:H4"/>
    <mergeCell ref="A5:I5"/>
    <mergeCell ref="D14:E14"/>
    <mergeCell ref="F14:G14"/>
    <mergeCell ref="B8:C8"/>
    <mergeCell ref="D8:E9"/>
    <mergeCell ref="F8:H8"/>
    <mergeCell ref="B9:C9"/>
    <mergeCell ref="B10:C10"/>
    <mergeCell ref="D10:E10"/>
    <mergeCell ref="F10:H10"/>
    <mergeCell ref="B11:C11"/>
    <mergeCell ref="D11:E11"/>
    <mergeCell ref="F11:H11"/>
    <mergeCell ref="D13:E13"/>
    <mergeCell ref="F13:G13"/>
    <mergeCell ref="A22:C22"/>
    <mergeCell ref="D22:E22"/>
    <mergeCell ref="F22:G22"/>
    <mergeCell ref="B15:I15"/>
    <mergeCell ref="A16:E16"/>
    <mergeCell ref="F16:G16"/>
    <mergeCell ref="D18:E18"/>
    <mergeCell ref="F18:G18"/>
    <mergeCell ref="D19:E19"/>
    <mergeCell ref="F19:G19"/>
    <mergeCell ref="I24:I25"/>
    <mergeCell ref="F26:G26"/>
    <mergeCell ref="D20:E20"/>
    <mergeCell ref="F20:G20"/>
    <mergeCell ref="D21:E21"/>
    <mergeCell ref="F21:G21"/>
    <mergeCell ref="A24:A26"/>
    <mergeCell ref="B24:B25"/>
    <mergeCell ref="C24:E24"/>
    <mergeCell ref="F24:G25"/>
    <mergeCell ref="H24:H25"/>
    <mergeCell ref="A28:B28"/>
    <mergeCell ref="D28:E28"/>
    <mergeCell ref="F28:G28"/>
    <mergeCell ref="A29:B29"/>
    <mergeCell ref="D29:E29"/>
    <mergeCell ref="F29:G29"/>
    <mergeCell ref="A31:A32"/>
    <mergeCell ref="B31:B32"/>
    <mergeCell ref="C31:C32"/>
    <mergeCell ref="D31:E31"/>
    <mergeCell ref="F31:G31"/>
    <mergeCell ref="F43:H43"/>
    <mergeCell ref="I31:I32"/>
    <mergeCell ref="D35:H35"/>
    <mergeCell ref="D36:H36"/>
    <mergeCell ref="B38:H38"/>
    <mergeCell ref="B40:H40"/>
    <mergeCell ref="B41:C41"/>
    <mergeCell ref="D41:I41"/>
    <mergeCell ref="H31:H32"/>
  </mergeCells>
  <printOptions horizontalCentered="1"/>
  <pageMargins left="0.1968503937007874" right="0.1968503937007874" top="0.11811023622047245" bottom="0.11811023622047245" header="0" footer="0"/>
  <pageSetup fitToHeight="1" fitToWidth="1" horizontalDpi="600" verticalDpi="600" orientation="portrait" paperSize="9" scale="81"/>
</worksheet>
</file>

<file path=xl/worksheets/sheet32.xml><?xml version="1.0" encoding="utf-8"?>
<worksheet xmlns="http://schemas.openxmlformats.org/spreadsheetml/2006/main" xmlns:r="http://schemas.openxmlformats.org/officeDocument/2006/relationships">
  <sheetPr>
    <pageSetUpPr fitToPage="1"/>
  </sheetPr>
  <dimension ref="A1:IV59"/>
  <sheetViews>
    <sheetView zoomScalePageLayoutView="0" workbookViewId="0" topLeftCell="A1">
      <selection activeCell="A9" sqref="A9"/>
    </sheetView>
  </sheetViews>
  <sheetFormatPr defaultColWidth="11.00390625" defaultRowHeight="14.25"/>
  <cols>
    <col min="1" max="1" width="18.625" style="11" customWidth="1"/>
    <col min="2" max="3" width="12.625" style="11" customWidth="1"/>
    <col min="4" max="7" width="6.625" style="11" customWidth="1"/>
    <col min="8" max="8" width="12.625" style="11" customWidth="1"/>
    <col min="9" max="9" width="13.625" style="11" customWidth="1"/>
    <col min="10" max="10" width="11.625" style="1" customWidth="1"/>
    <col min="11" max="16384" width="10.625" style="1" customWidth="1"/>
  </cols>
  <sheetData>
    <row r="1" spans="1:9" ht="18">
      <c r="A1" s="196" t="s">
        <v>27</v>
      </c>
      <c r="B1" s="196"/>
      <c r="C1" s="196"/>
      <c r="D1" s="196"/>
      <c r="E1" s="196"/>
      <c r="F1" s="196"/>
      <c r="G1" s="196"/>
      <c r="H1" s="196"/>
      <c r="I1" s="196"/>
    </row>
    <row r="2" spans="1:9" ht="18">
      <c r="A2" s="196">
        <v>2017</v>
      </c>
      <c r="B2" s="196"/>
      <c r="C2" s="196"/>
      <c r="D2" s="196"/>
      <c r="E2" s="196"/>
      <c r="F2" s="196"/>
      <c r="G2" s="196"/>
      <c r="H2" s="196"/>
      <c r="I2" s="196"/>
    </row>
    <row r="3" spans="1:256" s="4" customFormat="1" ht="24.75" customHeight="1">
      <c r="A3" s="197" t="s">
        <v>44</v>
      </c>
      <c r="B3" s="198"/>
      <c r="C3" s="198"/>
      <c r="D3" s="198"/>
      <c r="E3" s="198"/>
      <c r="F3" s="198"/>
      <c r="G3" s="198"/>
      <c r="H3" s="198"/>
      <c r="I3" s="19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9.75" customHeight="1">
      <c r="A4" s="12"/>
      <c r="B4" s="199"/>
      <c r="C4" s="199"/>
      <c r="D4" s="199"/>
      <c r="E4" s="199"/>
      <c r="F4" s="199"/>
      <c r="G4" s="199"/>
      <c r="H4" s="199"/>
      <c r="I4" s="13"/>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3.5">
      <c r="A5" s="200" t="s">
        <v>28</v>
      </c>
      <c r="B5" s="201"/>
      <c r="C5" s="201"/>
      <c r="D5" s="201"/>
      <c r="E5" s="201"/>
      <c r="F5" s="201"/>
      <c r="G5" s="201"/>
      <c r="H5" s="201"/>
      <c r="I5" s="202"/>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49.5" customHeight="1">
      <c r="A6" s="294" t="s">
        <v>120</v>
      </c>
      <c r="B6" s="295"/>
      <c r="C6" s="295"/>
      <c r="D6" s="295"/>
      <c r="E6" s="295"/>
      <c r="F6" s="295"/>
      <c r="G6" s="295"/>
      <c r="H6" s="295"/>
      <c r="I6" s="296"/>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9.75" customHeight="1" thickBot="1">
      <c r="A7" s="12"/>
      <c r="B7" s="160"/>
      <c r="C7" s="160"/>
      <c r="D7" s="160"/>
      <c r="E7" s="160"/>
      <c r="F7" s="160"/>
      <c r="G7" s="160"/>
      <c r="H7" s="160"/>
      <c r="I7" s="13"/>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18" customHeight="1">
      <c r="A8" s="38" t="s">
        <v>19</v>
      </c>
      <c r="B8" s="300" t="s">
        <v>183</v>
      </c>
      <c r="C8" s="301"/>
      <c r="D8" s="221" t="s">
        <v>128</v>
      </c>
      <c r="E8" s="222"/>
      <c r="F8" s="302" t="s">
        <v>64</v>
      </c>
      <c r="G8" s="302"/>
      <c r="H8" s="303"/>
      <c r="I8" s="84"/>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18" customHeight="1">
      <c r="A9" s="39" t="s">
        <v>49</v>
      </c>
      <c r="B9" s="304"/>
      <c r="C9" s="305"/>
      <c r="D9" s="223"/>
      <c r="E9" s="224"/>
      <c r="F9" s="85" t="s">
        <v>81</v>
      </c>
      <c r="G9" s="85"/>
      <c r="H9" s="86"/>
      <c r="I9" s="40">
        <f>Taux!A37</f>
        <v>1785</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18" customHeight="1" thickBot="1">
      <c r="A10" s="91" t="s">
        <v>55</v>
      </c>
      <c r="B10" s="306"/>
      <c r="C10" s="307"/>
      <c r="D10" s="225" t="s">
        <v>129</v>
      </c>
      <c r="E10" s="226"/>
      <c r="F10" s="308" t="s">
        <v>77</v>
      </c>
      <c r="G10" s="309"/>
      <c r="H10" s="309"/>
      <c r="I10" s="93"/>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4" customFormat="1" ht="18" customHeight="1" thickBot="1">
      <c r="A11" s="87" t="s">
        <v>48</v>
      </c>
      <c r="B11" s="312"/>
      <c r="C11" s="313"/>
      <c r="D11" s="227">
        <v>350</v>
      </c>
      <c r="E11" s="228"/>
      <c r="F11" s="229" t="s">
        <v>78</v>
      </c>
      <c r="G11" s="229"/>
      <c r="H11" s="230"/>
      <c r="I11" s="92" t="str">
        <f>IF(I10="","-",I9*I10/12)</f>
        <v>-</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4" customFormat="1" ht="9.75" customHeight="1" thickBot="1">
      <c r="A12" s="15"/>
      <c r="B12" s="16"/>
      <c r="C12" s="160"/>
      <c r="D12" s="160"/>
      <c r="E12" s="160"/>
      <c r="F12" s="160"/>
      <c r="G12" s="160"/>
      <c r="H12" s="160"/>
      <c r="I12" s="13"/>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4" customFormat="1" ht="34.5" customHeight="1">
      <c r="A13" s="25" t="s">
        <v>20</v>
      </c>
      <c r="B13" s="26" t="s">
        <v>56</v>
      </c>
      <c r="C13" s="26" t="s">
        <v>57</v>
      </c>
      <c r="D13" s="261" t="s">
        <v>58</v>
      </c>
      <c r="E13" s="262"/>
      <c r="F13" s="273" t="s">
        <v>34</v>
      </c>
      <c r="G13" s="274"/>
      <c r="H13" s="27" t="s">
        <v>33</v>
      </c>
      <c r="I13" s="28" t="s">
        <v>0</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4" customFormat="1" ht="18" customHeight="1">
      <c r="A14" s="88" t="s">
        <v>9</v>
      </c>
      <c r="B14" s="94">
        <f>I8</f>
        <v>0</v>
      </c>
      <c r="C14" s="89"/>
      <c r="D14" s="310">
        <f>IF((B14+(C14*0.25)&lt;F16),(B14+(C14*0.25)),F16)</f>
        <v>0</v>
      </c>
      <c r="E14" s="311"/>
      <c r="F14" s="271">
        <f>D14*(10/12)*Taux!C5</f>
        <v>0</v>
      </c>
      <c r="G14" s="272"/>
      <c r="H14" s="116">
        <f>D14*(2/12)*Taux!C6</f>
        <v>0</v>
      </c>
      <c r="I14" s="117">
        <f>F14+H14</f>
        <v>0</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4" customFormat="1" ht="18" customHeight="1" thickBot="1">
      <c r="A15" s="29" t="s">
        <v>71</v>
      </c>
      <c r="B15" s="297"/>
      <c r="C15" s="298"/>
      <c r="D15" s="298"/>
      <c r="E15" s="298"/>
      <c r="F15" s="298"/>
      <c r="G15" s="298"/>
      <c r="H15" s="298"/>
      <c r="I15" s="299"/>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4" customFormat="1" ht="18" customHeight="1" thickBot="1">
      <c r="A16" s="275" t="s">
        <v>135</v>
      </c>
      <c r="B16" s="276"/>
      <c r="C16" s="276"/>
      <c r="D16" s="276"/>
      <c r="E16" s="277"/>
      <c r="F16" s="278">
        <f>IF(D11="","",IF(D11&lt;=Taux!B10,Taux!C10,(IF(AND(D11&gt;Taux!B10,D11&lt;=Taux!B11),Taux!C11,(IF(AND(D11&gt;Taux!B11,D11&lt;=Taux!B12),Taux!C12,(IF(AND(D11&gt;Taux!B12,D11&lt;=Taux!B13),Taux!C13,Taux!C14))))))))</f>
        <v>3</v>
      </c>
      <c r="G16" s="279"/>
      <c r="H16" s="152"/>
      <c r="I16" s="15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4" customFormat="1" ht="9.75" customHeight="1" thickBot="1">
      <c r="A17" s="11"/>
      <c r="B17" s="11"/>
      <c r="C17" s="11"/>
      <c r="D17" s="11"/>
      <c r="E17" s="11"/>
      <c r="F17" s="11"/>
      <c r="G17" s="11"/>
      <c r="H17" s="11"/>
      <c r="I17" s="1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4" customFormat="1" ht="34.5" customHeight="1">
      <c r="A18" s="62" t="s">
        <v>72</v>
      </c>
      <c r="B18" s="33" t="s">
        <v>99</v>
      </c>
      <c r="C18" s="33" t="s">
        <v>100</v>
      </c>
      <c r="D18" s="261" t="s">
        <v>47</v>
      </c>
      <c r="E18" s="262"/>
      <c r="F18" s="273" t="s">
        <v>31</v>
      </c>
      <c r="G18" s="274"/>
      <c r="H18" s="27" t="s">
        <v>32</v>
      </c>
      <c r="I18" s="28" t="s">
        <v>112</v>
      </c>
      <c r="J18" s="10"/>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4" customFormat="1" ht="18" customHeight="1">
      <c r="A19" s="32" t="s">
        <v>22</v>
      </c>
      <c r="B19" s="42"/>
      <c r="C19" s="43"/>
      <c r="D19" s="231">
        <f>IF($B$26="OUI","-",C19-B19)</f>
        <v>0</v>
      </c>
      <c r="E19" s="232"/>
      <c r="F19" s="233">
        <f>IF(D19="-","-",D19*Taux!$C$18*10/12)</f>
        <v>0</v>
      </c>
      <c r="G19" s="234"/>
      <c r="H19" s="107">
        <f>IF(D19="-","-",D19*Taux!$C$19*2/12)</f>
        <v>0</v>
      </c>
      <c r="I19" s="108">
        <f>IF(D19="-","-",F19+H19)</f>
        <v>0</v>
      </c>
      <c r="J19" s="10"/>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4" customFormat="1" ht="18" customHeight="1">
      <c r="A20" s="32" t="s">
        <v>23</v>
      </c>
      <c r="B20" s="42"/>
      <c r="C20" s="43"/>
      <c r="D20" s="231">
        <f>IF($B$26="OUI","-",C20-B20)</f>
        <v>0</v>
      </c>
      <c r="E20" s="232"/>
      <c r="F20" s="233">
        <f>IF(D20="-","-",D20*Taux!$C$18*10/12)</f>
        <v>0</v>
      </c>
      <c r="G20" s="234"/>
      <c r="H20" s="107">
        <f>IF(D20="-","-",D20*Taux!$C$19*2/12)</f>
        <v>0</v>
      </c>
      <c r="I20" s="108">
        <f>IF(D20="-","-",F20+H20)</f>
        <v>0</v>
      </c>
      <c r="J20" s="10"/>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4" customFormat="1" ht="18" customHeight="1">
      <c r="A21" s="32" t="s">
        <v>24</v>
      </c>
      <c r="B21" s="42"/>
      <c r="C21" s="43"/>
      <c r="D21" s="231">
        <f>IF($B$26="OUI","-",C21-B21)</f>
        <v>0</v>
      </c>
      <c r="E21" s="232"/>
      <c r="F21" s="233">
        <f>IF(D21="-","-",D21*Taux!$C$18*10/12)</f>
        <v>0</v>
      </c>
      <c r="G21" s="234"/>
      <c r="H21" s="107">
        <f>IF(D21="-","-",D21*Taux!$C$19*2/12)</f>
        <v>0</v>
      </c>
      <c r="I21" s="108">
        <f>IF(D21="-","-",F21+H21)</f>
        <v>0</v>
      </c>
      <c r="J21" s="10"/>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4" customFormat="1" ht="18" customHeight="1" thickBot="1">
      <c r="A22" s="265" t="s">
        <v>29</v>
      </c>
      <c r="B22" s="266"/>
      <c r="C22" s="266"/>
      <c r="D22" s="267">
        <f>SUM(D19:E21)</f>
        <v>0</v>
      </c>
      <c r="E22" s="268"/>
      <c r="F22" s="269">
        <f>SUM(F19:G21)</f>
        <v>0</v>
      </c>
      <c r="G22" s="270"/>
      <c r="H22" s="109">
        <f>SUM(H19:H21)</f>
        <v>0</v>
      </c>
      <c r="I22" s="110">
        <f>SUM(I19:I21)</f>
        <v>0</v>
      </c>
      <c r="J22" s="10"/>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4" customFormat="1" ht="9.75" customHeight="1" thickBot="1">
      <c r="A23" s="15"/>
      <c r="B23" s="15"/>
      <c r="C23" s="15"/>
      <c r="D23" s="131"/>
      <c r="E23" s="131"/>
      <c r="F23" s="132"/>
      <c r="G23" s="132"/>
      <c r="H23" s="133"/>
      <c r="I23" s="132"/>
      <c r="J23" s="10"/>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4" customFormat="1" ht="16.5" customHeight="1">
      <c r="A24" s="280" t="s">
        <v>113</v>
      </c>
      <c r="B24" s="288" t="s">
        <v>110</v>
      </c>
      <c r="C24" s="285" t="s">
        <v>116</v>
      </c>
      <c r="D24" s="286"/>
      <c r="E24" s="287"/>
      <c r="F24" s="290" t="s">
        <v>31</v>
      </c>
      <c r="G24" s="291"/>
      <c r="H24" s="235" t="s">
        <v>32</v>
      </c>
      <c r="I24" s="263" t="s">
        <v>111</v>
      </c>
      <c r="J24" s="10"/>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4" customFormat="1" ht="16.5" customHeight="1">
      <c r="A25" s="281"/>
      <c r="B25" s="289"/>
      <c r="C25" s="134" t="s">
        <v>118</v>
      </c>
      <c r="D25" s="136" t="s">
        <v>117</v>
      </c>
      <c r="E25" s="135" t="s">
        <v>119</v>
      </c>
      <c r="F25" s="292"/>
      <c r="G25" s="293"/>
      <c r="H25" s="236"/>
      <c r="I25" s="264"/>
      <c r="J25" s="10"/>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4" customFormat="1" ht="19.5" customHeight="1" thickBot="1">
      <c r="A26" s="282"/>
      <c r="B26" s="137" t="s">
        <v>114</v>
      </c>
      <c r="C26" s="140" t="str">
        <f>IF(B26="OUI",D26+E26,"-")</f>
        <v>-</v>
      </c>
      <c r="D26" s="139" t="str">
        <f>IF(B26="OUI",Taux!C25,"-")</f>
        <v>-</v>
      </c>
      <c r="E26" s="138" t="str">
        <f>IF(B26="OUI",IF(B33&lt;=2,Taux!C22,IF(B33&gt;4,Taux!C24,Taux!C23)),"-")</f>
        <v>-</v>
      </c>
      <c r="F26" s="283" t="str">
        <f>IF(B26="OUI",C26*Taux!$C$18*10/12,"-")</f>
        <v>-</v>
      </c>
      <c r="G26" s="284"/>
      <c r="H26" s="109" t="str">
        <f>IF(B26="OUI",C26*Taux!$C$19*2/12,"-")</f>
        <v>-</v>
      </c>
      <c r="I26" s="110">
        <f>IF(B26="OUI",F26+H26,0)</f>
        <v>0</v>
      </c>
      <c r="J26" s="10"/>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4" customFormat="1" ht="9.75" customHeight="1" thickBot="1">
      <c r="A27" s="12"/>
      <c r="B27" s="12"/>
      <c r="C27" s="13"/>
      <c r="D27" s="13"/>
      <c r="E27" s="17"/>
      <c r="F27" s="17"/>
      <c r="G27" s="18"/>
      <c r="H27" s="17"/>
      <c r="I27" s="19"/>
      <c r="J27" s="10"/>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4" customFormat="1" ht="34.5" customHeight="1">
      <c r="A28" s="244" t="s">
        <v>25</v>
      </c>
      <c r="B28" s="245"/>
      <c r="C28" s="31" t="s">
        <v>7</v>
      </c>
      <c r="D28" s="246" t="s">
        <v>8</v>
      </c>
      <c r="E28" s="247"/>
      <c r="F28" s="248" t="s">
        <v>35</v>
      </c>
      <c r="G28" s="249"/>
      <c r="H28" s="27" t="s">
        <v>36</v>
      </c>
      <c r="I28" s="28" t="s">
        <v>11</v>
      </c>
      <c r="J28" s="10"/>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4" customFormat="1" ht="18" customHeight="1" thickBot="1">
      <c r="A29" s="253" t="s">
        <v>6</v>
      </c>
      <c r="B29" s="254"/>
      <c r="C29" s="111">
        <f>Taux!C20</f>
        <v>8</v>
      </c>
      <c r="D29" s="255">
        <f>Taux!C21</f>
        <v>8.4</v>
      </c>
      <c r="E29" s="256"/>
      <c r="F29" s="255">
        <f>C29*10</f>
        <v>80</v>
      </c>
      <c r="G29" s="256"/>
      <c r="H29" s="111">
        <f>D29*2</f>
        <v>16.8</v>
      </c>
      <c r="I29" s="110">
        <f>F29+H29</f>
        <v>96.8</v>
      </c>
      <c r="J29" s="10"/>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4" customFormat="1" ht="9.75" customHeight="1" thickBot="1">
      <c r="A30" s="12"/>
      <c r="B30" s="12"/>
      <c r="C30" s="13"/>
      <c r="D30" s="13"/>
      <c r="E30" s="17"/>
      <c r="F30" s="17"/>
      <c r="G30" s="18"/>
      <c r="H30" s="17"/>
      <c r="I30" s="19"/>
      <c r="J30" s="10"/>
      <c r="K30" s="6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10" s="1" customFormat="1" ht="16.5" customHeight="1">
      <c r="A31" s="257" t="s">
        <v>21</v>
      </c>
      <c r="B31" s="259" t="s">
        <v>37</v>
      </c>
      <c r="C31" s="259" t="s">
        <v>26</v>
      </c>
      <c r="D31" s="261" t="s">
        <v>39</v>
      </c>
      <c r="E31" s="262"/>
      <c r="F31" s="261" t="s">
        <v>40</v>
      </c>
      <c r="G31" s="262"/>
      <c r="H31" s="250" t="s">
        <v>41</v>
      </c>
      <c r="I31" s="251" t="s">
        <v>10</v>
      </c>
      <c r="J31" s="10"/>
    </row>
    <row r="32" spans="1:10" s="1" customFormat="1" ht="16.5" customHeight="1">
      <c r="A32" s="258"/>
      <c r="B32" s="260"/>
      <c r="C32" s="260"/>
      <c r="D32" s="37" t="s">
        <v>42</v>
      </c>
      <c r="E32" s="37" t="s">
        <v>43</v>
      </c>
      <c r="F32" s="37" t="s">
        <v>42</v>
      </c>
      <c r="G32" s="37" t="s">
        <v>84</v>
      </c>
      <c r="H32" s="210"/>
      <c r="I32" s="252"/>
      <c r="J32" s="10"/>
    </row>
    <row r="33" spans="1:10" s="1" customFormat="1" ht="18" customHeight="1" thickBot="1">
      <c r="A33" s="34" t="s">
        <v>9</v>
      </c>
      <c r="B33" s="41"/>
      <c r="C33" s="30">
        <f>IF(B33&lt;=2,Taux!C30,IF(B33&gt;4,Taux!C32,Taux!C31))</f>
        <v>70</v>
      </c>
      <c r="D33" s="41"/>
      <c r="E33" s="30">
        <f>D33*Taux!C34</f>
        <v>0</v>
      </c>
      <c r="F33" s="41"/>
      <c r="G33" s="30">
        <f>F33*Taux!C33</f>
        <v>0</v>
      </c>
      <c r="H33" s="161">
        <f>C33+E33+G33</f>
        <v>70</v>
      </c>
      <c r="I33" s="112">
        <f>(((H33*Taux!C28)*10/12)+((H33*Taux!C29)*2/12))</f>
        <v>245.11666666666667</v>
      </c>
      <c r="J33" s="10"/>
    </row>
    <row r="34" spans="1:9" s="1" customFormat="1" ht="9.75" customHeight="1" thickBot="1">
      <c r="A34" s="20"/>
      <c r="B34" s="20"/>
      <c r="C34" s="20"/>
      <c r="D34" s="20"/>
      <c r="E34" s="20"/>
      <c r="F34" s="20"/>
      <c r="G34" s="21"/>
      <c r="H34" s="22"/>
      <c r="I34" s="22"/>
    </row>
    <row r="35" spans="1:9" s="1" customFormat="1" ht="18" customHeight="1" thickBot="1">
      <c r="A35" s="103" t="s">
        <v>59</v>
      </c>
      <c r="B35" s="104"/>
      <c r="C35" s="20"/>
      <c r="D35" s="237" t="s">
        <v>80</v>
      </c>
      <c r="E35" s="238"/>
      <c r="F35" s="238"/>
      <c r="G35" s="238"/>
      <c r="H35" s="238"/>
      <c r="I35" s="113">
        <f>I14+I22+I26+I29+I33</f>
        <v>341.9166666666667</v>
      </c>
    </row>
    <row r="36" spans="1:9" s="1" customFormat="1" ht="18" customHeight="1" thickBot="1">
      <c r="A36" s="103" t="s">
        <v>123</v>
      </c>
      <c r="B36" s="104"/>
      <c r="C36" s="20"/>
      <c r="D36" s="239" t="s">
        <v>121</v>
      </c>
      <c r="E36" s="240"/>
      <c r="F36" s="240"/>
      <c r="G36" s="240"/>
      <c r="H36" s="240"/>
      <c r="I36" s="114" t="str">
        <f>IF(I10="","-",(((I14+I29+I33+(IF(B26="OUI",I26,0)))*I10/12)+I22))</f>
        <v>-</v>
      </c>
    </row>
    <row r="37" spans="1:9" s="1" customFormat="1" ht="9.75" customHeight="1" thickBot="1">
      <c r="A37" s="20"/>
      <c r="B37" s="20"/>
      <c r="C37" s="20"/>
      <c r="D37" s="20"/>
      <c r="E37" s="20"/>
      <c r="F37" s="20"/>
      <c r="G37" s="21"/>
      <c r="H37" s="22"/>
      <c r="I37" s="22"/>
    </row>
    <row r="38" spans="1:9" s="1" customFormat="1" ht="19.5" customHeight="1" thickBot="1">
      <c r="A38" s="20"/>
      <c r="B38" s="241" t="s">
        <v>45</v>
      </c>
      <c r="C38" s="242"/>
      <c r="D38" s="242"/>
      <c r="E38" s="242"/>
      <c r="F38" s="242"/>
      <c r="G38" s="242"/>
      <c r="H38" s="243"/>
      <c r="I38" s="115">
        <f>IF(I10="",IF(I35&lt;I9,0,I35-I9),IF(I36&lt;I11,0,I36-I11))</f>
        <v>0</v>
      </c>
    </row>
    <row r="39" spans="1:9" s="1" customFormat="1" ht="9.75" customHeight="1" thickBot="1">
      <c r="A39" s="20"/>
      <c r="B39" s="20"/>
      <c r="C39" s="20"/>
      <c r="D39" s="20"/>
      <c r="E39" s="23"/>
      <c r="F39" s="23"/>
      <c r="G39" s="23"/>
      <c r="H39" s="23"/>
      <c r="I39" s="24"/>
    </row>
    <row r="40" spans="1:9" s="1" customFormat="1" ht="19.5" customHeight="1" thickBot="1">
      <c r="A40" s="20"/>
      <c r="B40" s="211" t="s">
        <v>136</v>
      </c>
      <c r="C40" s="212"/>
      <c r="D40" s="212"/>
      <c r="E40" s="212"/>
      <c r="F40" s="212"/>
      <c r="G40" s="212"/>
      <c r="H40" s="213"/>
      <c r="I40" s="154">
        <f>IF(I10="",-I14,-I14*I10/12)</f>
        <v>0</v>
      </c>
    </row>
    <row r="41" spans="1:9" s="1" customFormat="1" ht="39.75" customHeight="1" thickBot="1">
      <c r="A41" s="20"/>
      <c r="B41" s="217" t="s">
        <v>138</v>
      </c>
      <c r="C41" s="218"/>
      <c r="D41" s="219" t="s">
        <v>147</v>
      </c>
      <c r="E41" s="219"/>
      <c r="F41" s="219"/>
      <c r="G41" s="219"/>
      <c r="H41" s="219"/>
      <c r="I41" s="220"/>
    </row>
    <row r="42" spans="1:9" s="1" customFormat="1" ht="9.75" customHeight="1" thickBot="1">
      <c r="A42" s="20"/>
      <c r="B42" s="20"/>
      <c r="C42" s="20"/>
      <c r="D42" s="20"/>
      <c r="E42" s="23"/>
      <c r="F42" s="23"/>
      <c r="G42" s="23"/>
      <c r="H42" s="23"/>
      <c r="I42" s="24"/>
    </row>
    <row r="43" spans="1:9" s="1" customFormat="1" ht="19.5" customHeight="1" thickBot="1">
      <c r="A43" s="20"/>
      <c r="B43" s="49"/>
      <c r="C43" s="49"/>
      <c r="D43" s="49"/>
      <c r="E43" s="49"/>
      <c r="F43" s="214" t="s">
        <v>137</v>
      </c>
      <c r="G43" s="215"/>
      <c r="H43" s="216"/>
      <c r="I43" s="155">
        <f>IF(-I40&gt;I38,0,I38+I40)</f>
        <v>0</v>
      </c>
    </row>
    <row r="44" spans="1:9" s="1" customFormat="1" ht="9.75" customHeight="1">
      <c r="A44" s="20"/>
      <c r="B44" s="20"/>
      <c r="C44" s="20"/>
      <c r="D44" s="20"/>
      <c r="E44" s="23"/>
      <c r="F44" s="23"/>
      <c r="G44" s="23"/>
      <c r="H44" s="23"/>
      <c r="I44" s="24"/>
    </row>
    <row r="45" spans="1:9" s="1" customFormat="1" ht="18" customHeight="1">
      <c r="A45" s="20" t="s">
        <v>142</v>
      </c>
      <c r="B45" s="20"/>
      <c r="C45" s="35" t="str">
        <f>IF(I43=0,"-",[1]!ConvNumberLetter(I43,1,0))</f>
        <v>-</v>
      </c>
      <c r="D45" s="35"/>
      <c r="E45" s="23"/>
      <c r="F45" s="23"/>
      <c r="G45" s="23"/>
      <c r="H45" s="23"/>
      <c r="I45" s="24"/>
    </row>
    <row r="46" spans="1:9" s="1" customFormat="1" ht="4.5" customHeight="1">
      <c r="A46" s="35"/>
      <c r="B46" s="35"/>
      <c r="C46" s="35"/>
      <c r="D46" s="35"/>
      <c r="E46" s="35"/>
      <c r="F46" s="35"/>
      <c r="G46" s="35"/>
      <c r="H46" s="35"/>
      <c r="I46" s="35"/>
    </row>
    <row r="47" spans="1:9" s="1" customFormat="1" ht="19.5" customHeight="1">
      <c r="A47" s="11"/>
      <c r="B47" s="11"/>
      <c r="C47" s="11"/>
      <c r="D47" s="11"/>
      <c r="E47" s="11"/>
      <c r="F47" s="11"/>
      <c r="G47" s="11" t="s">
        <v>69</v>
      </c>
      <c r="H47" s="22"/>
      <c r="I47" s="22"/>
    </row>
    <row r="48" spans="1:9" s="1" customFormat="1" ht="4.5" customHeight="1">
      <c r="A48" s="11"/>
      <c r="B48" s="11"/>
      <c r="C48" s="11"/>
      <c r="D48" s="11"/>
      <c r="E48" s="11"/>
      <c r="F48" s="11"/>
      <c r="G48" s="11"/>
      <c r="H48" s="22"/>
      <c r="I48" s="22"/>
    </row>
    <row r="49" spans="1:9" s="1" customFormat="1" ht="19.5" customHeight="1">
      <c r="A49" s="11"/>
      <c r="B49" s="11"/>
      <c r="C49" s="11"/>
      <c r="D49" s="11"/>
      <c r="E49" s="11"/>
      <c r="F49" s="11"/>
      <c r="G49" s="11" t="s">
        <v>46</v>
      </c>
      <c r="H49" s="22"/>
      <c r="I49" s="22"/>
    </row>
    <row r="50" spans="1:9" s="1" customFormat="1" ht="19.5" customHeight="1">
      <c r="A50" s="20"/>
      <c r="B50" s="20"/>
      <c r="C50" s="20"/>
      <c r="D50" s="20"/>
      <c r="E50" s="20"/>
      <c r="F50" s="20"/>
      <c r="G50" s="11"/>
      <c r="H50" s="22"/>
      <c r="I50" s="22"/>
    </row>
    <row r="51" ht="19.5" customHeight="1">
      <c r="G51" s="11" t="s">
        <v>148</v>
      </c>
    </row>
    <row r="52" ht="9.75" customHeight="1"/>
    <row r="53" ht="12.75" customHeight="1">
      <c r="A53" s="63" t="s">
        <v>79</v>
      </c>
    </row>
    <row r="54" ht="12.75" customHeight="1">
      <c r="A54" s="63" t="s">
        <v>73</v>
      </c>
    </row>
    <row r="55" ht="12.75" customHeight="1">
      <c r="A55" s="63" t="s">
        <v>74</v>
      </c>
    </row>
    <row r="56" ht="12.75" customHeight="1">
      <c r="A56" s="63" t="s">
        <v>130</v>
      </c>
    </row>
    <row r="57" ht="12.75" customHeight="1">
      <c r="A57" s="63" t="s">
        <v>75</v>
      </c>
    </row>
    <row r="58" ht="12.75" customHeight="1">
      <c r="A58" s="63" t="s">
        <v>76</v>
      </c>
    </row>
    <row r="59" ht="12.75" customHeight="1">
      <c r="A59" s="63" t="s">
        <v>122</v>
      </c>
    </row>
  </sheetData>
  <sheetProtection/>
  <mergeCells count="61">
    <mergeCell ref="A6:I6"/>
    <mergeCell ref="A1:I1"/>
    <mergeCell ref="A2:I2"/>
    <mergeCell ref="A3:I3"/>
    <mergeCell ref="B4:H4"/>
    <mergeCell ref="A5:I5"/>
    <mergeCell ref="D14:E14"/>
    <mergeCell ref="F14:G14"/>
    <mergeCell ref="B8:C8"/>
    <mergeCell ref="D8:E9"/>
    <mergeCell ref="F8:H8"/>
    <mergeCell ref="B9:C9"/>
    <mergeCell ref="B10:C10"/>
    <mergeCell ref="D10:E10"/>
    <mergeCell ref="F10:H10"/>
    <mergeCell ref="B11:C11"/>
    <mergeCell ref="D11:E11"/>
    <mergeCell ref="F11:H11"/>
    <mergeCell ref="D13:E13"/>
    <mergeCell ref="F13:G13"/>
    <mergeCell ref="A22:C22"/>
    <mergeCell ref="D22:E22"/>
    <mergeCell ref="F22:G22"/>
    <mergeCell ref="B15:I15"/>
    <mergeCell ref="A16:E16"/>
    <mergeCell ref="F16:G16"/>
    <mergeCell ref="D18:E18"/>
    <mergeCell ref="F18:G18"/>
    <mergeCell ref="D19:E19"/>
    <mergeCell ref="F19:G19"/>
    <mergeCell ref="I24:I25"/>
    <mergeCell ref="F26:G26"/>
    <mergeCell ref="D20:E20"/>
    <mergeCell ref="F20:G20"/>
    <mergeCell ref="D21:E21"/>
    <mergeCell ref="F21:G21"/>
    <mergeCell ref="A24:A26"/>
    <mergeCell ref="B24:B25"/>
    <mergeCell ref="C24:E24"/>
    <mergeCell ref="F24:G25"/>
    <mergeCell ref="H24:H25"/>
    <mergeCell ref="A28:B28"/>
    <mergeCell ref="D28:E28"/>
    <mergeCell ref="F28:G28"/>
    <mergeCell ref="A29:B29"/>
    <mergeCell ref="D29:E29"/>
    <mergeCell ref="F29:G29"/>
    <mergeCell ref="A31:A32"/>
    <mergeCell ref="B31:B32"/>
    <mergeCell ref="C31:C32"/>
    <mergeCell ref="D31:E31"/>
    <mergeCell ref="F31:G31"/>
    <mergeCell ref="F43:H43"/>
    <mergeCell ref="I31:I32"/>
    <mergeCell ref="D35:H35"/>
    <mergeCell ref="D36:H36"/>
    <mergeCell ref="B38:H38"/>
    <mergeCell ref="B40:H40"/>
    <mergeCell ref="B41:C41"/>
    <mergeCell ref="D41:I41"/>
    <mergeCell ref="H31:H32"/>
  </mergeCells>
  <printOptions horizontalCentered="1"/>
  <pageMargins left="0.1968503937007874" right="0.1968503937007874" top="0.11811023622047245" bottom="0.11811023622047245" header="0" footer="0"/>
  <pageSetup fitToHeight="1" fitToWidth="1" horizontalDpi="600" verticalDpi="600" orientation="portrait" paperSize="9" scale="81"/>
</worksheet>
</file>

<file path=xl/worksheets/sheet33.xml><?xml version="1.0" encoding="utf-8"?>
<worksheet xmlns="http://schemas.openxmlformats.org/spreadsheetml/2006/main" xmlns:r="http://schemas.openxmlformats.org/officeDocument/2006/relationships">
  <sheetPr>
    <pageSetUpPr fitToPage="1"/>
  </sheetPr>
  <dimension ref="A1:IV59"/>
  <sheetViews>
    <sheetView zoomScalePageLayoutView="0" workbookViewId="0" topLeftCell="A1">
      <selection activeCell="A9" sqref="A9"/>
    </sheetView>
  </sheetViews>
  <sheetFormatPr defaultColWidth="11.00390625" defaultRowHeight="14.25"/>
  <cols>
    <col min="1" max="1" width="18.625" style="11" customWidth="1"/>
    <col min="2" max="3" width="12.625" style="11" customWidth="1"/>
    <col min="4" max="7" width="6.625" style="11" customWidth="1"/>
    <col min="8" max="8" width="12.625" style="11" customWidth="1"/>
    <col min="9" max="9" width="13.625" style="11" customWidth="1"/>
    <col min="10" max="10" width="11.625" style="1" customWidth="1"/>
    <col min="11" max="16384" width="10.625" style="1" customWidth="1"/>
  </cols>
  <sheetData>
    <row r="1" spans="1:9" ht="18">
      <c r="A1" s="196" t="s">
        <v>27</v>
      </c>
      <c r="B1" s="196"/>
      <c r="C1" s="196"/>
      <c r="D1" s="196"/>
      <c r="E1" s="196"/>
      <c r="F1" s="196"/>
      <c r="G1" s="196"/>
      <c r="H1" s="196"/>
      <c r="I1" s="196"/>
    </row>
    <row r="2" spans="1:9" ht="18">
      <c r="A2" s="196">
        <v>2017</v>
      </c>
      <c r="B2" s="196"/>
      <c r="C2" s="196"/>
      <c r="D2" s="196"/>
      <c r="E2" s="196"/>
      <c r="F2" s="196"/>
      <c r="G2" s="196"/>
      <c r="H2" s="196"/>
      <c r="I2" s="196"/>
    </row>
    <row r="3" spans="1:256" s="4" customFormat="1" ht="24.75" customHeight="1">
      <c r="A3" s="197" t="s">
        <v>44</v>
      </c>
      <c r="B3" s="198"/>
      <c r="C3" s="198"/>
      <c r="D3" s="198"/>
      <c r="E3" s="198"/>
      <c r="F3" s="198"/>
      <c r="G3" s="198"/>
      <c r="H3" s="198"/>
      <c r="I3" s="19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9.75" customHeight="1">
      <c r="A4" s="12"/>
      <c r="B4" s="199"/>
      <c r="C4" s="199"/>
      <c r="D4" s="199"/>
      <c r="E4" s="199"/>
      <c r="F4" s="199"/>
      <c r="G4" s="199"/>
      <c r="H4" s="199"/>
      <c r="I4" s="13"/>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3.5">
      <c r="A5" s="200" t="s">
        <v>28</v>
      </c>
      <c r="B5" s="201"/>
      <c r="C5" s="201"/>
      <c r="D5" s="201"/>
      <c r="E5" s="201"/>
      <c r="F5" s="201"/>
      <c r="G5" s="201"/>
      <c r="H5" s="201"/>
      <c r="I5" s="202"/>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49.5" customHeight="1">
      <c r="A6" s="294" t="s">
        <v>120</v>
      </c>
      <c r="B6" s="295"/>
      <c r="C6" s="295"/>
      <c r="D6" s="295"/>
      <c r="E6" s="295"/>
      <c r="F6" s="295"/>
      <c r="G6" s="295"/>
      <c r="H6" s="295"/>
      <c r="I6" s="296"/>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9.75" customHeight="1" thickBot="1">
      <c r="A7" s="12"/>
      <c r="B7" s="160"/>
      <c r="C7" s="160"/>
      <c r="D7" s="160"/>
      <c r="E7" s="160"/>
      <c r="F7" s="160"/>
      <c r="G7" s="160"/>
      <c r="H7" s="160"/>
      <c r="I7" s="13"/>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18" customHeight="1">
      <c r="A8" s="38" t="s">
        <v>19</v>
      </c>
      <c r="B8" s="300" t="s">
        <v>183</v>
      </c>
      <c r="C8" s="301"/>
      <c r="D8" s="221" t="s">
        <v>128</v>
      </c>
      <c r="E8" s="222"/>
      <c r="F8" s="302" t="s">
        <v>64</v>
      </c>
      <c r="G8" s="302"/>
      <c r="H8" s="303"/>
      <c r="I8" s="84"/>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18" customHeight="1">
      <c r="A9" s="39" t="s">
        <v>49</v>
      </c>
      <c r="B9" s="304"/>
      <c r="C9" s="305"/>
      <c r="D9" s="223"/>
      <c r="E9" s="224"/>
      <c r="F9" s="85" t="s">
        <v>81</v>
      </c>
      <c r="G9" s="85"/>
      <c r="H9" s="86"/>
      <c r="I9" s="40">
        <f>Taux!A37</f>
        <v>1785</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18" customHeight="1" thickBot="1">
      <c r="A10" s="91" t="s">
        <v>55</v>
      </c>
      <c r="B10" s="306"/>
      <c r="C10" s="307"/>
      <c r="D10" s="225" t="s">
        <v>129</v>
      </c>
      <c r="E10" s="226"/>
      <c r="F10" s="308" t="s">
        <v>77</v>
      </c>
      <c r="G10" s="309"/>
      <c r="H10" s="309"/>
      <c r="I10" s="93"/>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4" customFormat="1" ht="18" customHeight="1" thickBot="1">
      <c r="A11" s="87" t="s">
        <v>48</v>
      </c>
      <c r="B11" s="312"/>
      <c r="C11" s="313"/>
      <c r="D11" s="227">
        <v>350</v>
      </c>
      <c r="E11" s="228"/>
      <c r="F11" s="229" t="s">
        <v>78</v>
      </c>
      <c r="G11" s="229"/>
      <c r="H11" s="230"/>
      <c r="I11" s="92" t="str">
        <f>IF(I10="","-",I9*I10/12)</f>
        <v>-</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4" customFormat="1" ht="9.75" customHeight="1" thickBot="1">
      <c r="A12" s="15"/>
      <c r="B12" s="16"/>
      <c r="C12" s="160"/>
      <c r="D12" s="160"/>
      <c r="E12" s="160"/>
      <c r="F12" s="160"/>
      <c r="G12" s="160"/>
      <c r="H12" s="160"/>
      <c r="I12" s="13"/>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4" customFormat="1" ht="34.5" customHeight="1">
      <c r="A13" s="25" t="s">
        <v>20</v>
      </c>
      <c r="B13" s="26" t="s">
        <v>56</v>
      </c>
      <c r="C13" s="26" t="s">
        <v>57</v>
      </c>
      <c r="D13" s="261" t="s">
        <v>58</v>
      </c>
      <c r="E13" s="262"/>
      <c r="F13" s="273" t="s">
        <v>34</v>
      </c>
      <c r="G13" s="274"/>
      <c r="H13" s="27" t="s">
        <v>33</v>
      </c>
      <c r="I13" s="28" t="s">
        <v>0</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4" customFormat="1" ht="18" customHeight="1">
      <c r="A14" s="88" t="s">
        <v>9</v>
      </c>
      <c r="B14" s="94">
        <f>I8</f>
        <v>0</v>
      </c>
      <c r="C14" s="89"/>
      <c r="D14" s="310">
        <f>IF((B14+(C14*0.25)&lt;F16),(B14+(C14*0.25)),F16)</f>
        <v>0</v>
      </c>
      <c r="E14" s="311"/>
      <c r="F14" s="271">
        <f>D14*(10/12)*Taux!C5</f>
        <v>0</v>
      </c>
      <c r="G14" s="272"/>
      <c r="H14" s="116">
        <f>D14*(2/12)*Taux!C6</f>
        <v>0</v>
      </c>
      <c r="I14" s="117">
        <f>F14+H14</f>
        <v>0</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4" customFormat="1" ht="18" customHeight="1" thickBot="1">
      <c r="A15" s="29" t="s">
        <v>71</v>
      </c>
      <c r="B15" s="297"/>
      <c r="C15" s="298"/>
      <c r="D15" s="298"/>
      <c r="E15" s="298"/>
      <c r="F15" s="298"/>
      <c r="G15" s="298"/>
      <c r="H15" s="298"/>
      <c r="I15" s="299"/>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4" customFormat="1" ht="18" customHeight="1" thickBot="1">
      <c r="A16" s="275" t="s">
        <v>135</v>
      </c>
      <c r="B16" s="276"/>
      <c r="C16" s="276"/>
      <c r="D16" s="276"/>
      <c r="E16" s="277"/>
      <c r="F16" s="278">
        <f>IF(D11="","",IF(D11&lt;=Taux!B10,Taux!C10,(IF(AND(D11&gt;Taux!B10,D11&lt;=Taux!B11),Taux!C11,(IF(AND(D11&gt;Taux!B11,D11&lt;=Taux!B12),Taux!C12,(IF(AND(D11&gt;Taux!B12,D11&lt;=Taux!B13),Taux!C13,Taux!C14))))))))</f>
        <v>3</v>
      </c>
      <c r="G16" s="279"/>
      <c r="H16" s="152"/>
      <c r="I16" s="15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4" customFormat="1" ht="9.75" customHeight="1" thickBot="1">
      <c r="A17" s="11"/>
      <c r="B17" s="11"/>
      <c r="C17" s="11"/>
      <c r="D17" s="11"/>
      <c r="E17" s="11"/>
      <c r="F17" s="11"/>
      <c r="G17" s="11"/>
      <c r="H17" s="11"/>
      <c r="I17" s="1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4" customFormat="1" ht="34.5" customHeight="1">
      <c r="A18" s="62" t="s">
        <v>72</v>
      </c>
      <c r="B18" s="33" t="s">
        <v>99</v>
      </c>
      <c r="C18" s="33" t="s">
        <v>100</v>
      </c>
      <c r="D18" s="261" t="s">
        <v>47</v>
      </c>
      <c r="E18" s="262"/>
      <c r="F18" s="273" t="s">
        <v>31</v>
      </c>
      <c r="G18" s="274"/>
      <c r="H18" s="27" t="s">
        <v>32</v>
      </c>
      <c r="I18" s="28" t="s">
        <v>112</v>
      </c>
      <c r="J18" s="10"/>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4" customFormat="1" ht="18" customHeight="1">
      <c r="A19" s="32" t="s">
        <v>22</v>
      </c>
      <c r="B19" s="42"/>
      <c r="C19" s="43"/>
      <c r="D19" s="231">
        <f>IF($B$26="OUI","-",C19-B19)</f>
        <v>0</v>
      </c>
      <c r="E19" s="232"/>
      <c r="F19" s="233">
        <f>IF(D19="-","-",D19*Taux!$C$18*10/12)</f>
        <v>0</v>
      </c>
      <c r="G19" s="234"/>
      <c r="H19" s="107">
        <f>IF(D19="-","-",D19*Taux!$C$19*2/12)</f>
        <v>0</v>
      </c>
      <c r="I19" s="108">
        <f>IF(D19="-","-",F19+H19)</f>
        <v>0</v>
      </c>
      <c r="J19" s="10"/>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4" customFormat="1" ht="18" customHeight="1">
      <c r="A20" s="32" t="s">
        <v>23</v>
      </c>
      <c r="B20" s="42"/>
      <c r="C20" s="43"/>
      <c r="D20" s="231">
        <f>IF($B$26="OUI","-",C20-B20)</f>
        <v>0</v>
      </c>
      <c r="E20" s="232"/>
      <c r="F20" s="233">
        <f>IF(D20="-","-",D20*Taux!$C$18*10/12)</f>
        <v>0</v>
      </c>
      <c r="G20" s="234"/>
      <c r="H20" s="107">
        <f>IF(D20="-","-",D20*Taux!$C$19*2/12)</f>
        <v>0</v>
      </c>
      <c r="I20" s="108">
        <f>IF(D20="-","-",F20+H20)</f>
        <v>0</v>
      </c>
      <c r="J20" s="10"/>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4" customFormat="1" ht="18" customHeight="1">
      <c r="A21" s="32" t="s">
        <v>24</v>
      </c>
      <c r="B21" s="42"/>
      <c r="C21" s="43"/>
      <c r="D21" s="231">
        <f>IF($B$26="OUI","-",C21-B21)</f>
        <v>0</v>
      </c>
      <c r="E21" s="232"/>
      <c r="F21" s="233">
        <f>IF(D21="-","-",D21*Taux!$C$18*10/12)</f>
        <v>0</v>
      </c>
      <c r="G21" s="234"/>
      <c r="H21" s="107">
        <f>IF(D21="-","-",D21*Taux!$C$19*2/12)</f>
        <v>0</v>
      </c>
      <c r="I21" s="108">
        <f>IF(D21="-","-",F21+H21)</f>
        <v>0</v>
      </c>
      <c r="J21" s="10"/>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4" customFormat="1" ht="18" customHeight="1" thickBot="1">
      <c r="A22" s="265" t="s">
        <v>29</v>
      </c>
      <c r="B22" s="266"/>
      <c r="C22" s="266"/>
      <c r="D22" s="267">
        <f>SUM(D19:E21)</f>
        <v>0</v>
      </c>
      <c r="E22" s="268"/>
      <c r="F22" s="269">
        <f>SUM(F19:G21)</f>
        <v>0</v>
      </c>
      <c r="G22" s="270"/>
      <c r="H22" s="109">
        <f>SUM(H19:H21)</f>
        <v>0</v>
      </c>
      <c r="I22" s="110">
        <f>SUM(I19:I21)</f>
        <v>0</v>
      </c>
      <c r="J22" s="10"/>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4" customFormat="1" ht="9.75" customHeight="1" thickBot="1">
      <c r="A23" s="15"/>
      <c r="B23" s="15"/>
      <c r="C23" s="15"/>
      <c r="D23" s="131"/>
      <c r="E23" s="131"/>
      <c r="F23" s="132"/>
      <c r="G23" s="132"/>
      <c r="H23" s="133"/>
      <c r="I23" s="132"/>
      <c r="J23" s="10"/>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4" customFormat="1" ht="16.5" customHeight="1">
      <c r="A24" s="280" t="s">
        <v>113</v>
      </c>
      <c r="B24" s="288" t="s">
        <v>110</v>
      </c>
      <c r="C24" s="285" t="s">
        <v>116</v>
      </c>
      <c r="D24" s="286"/>
      <c r="E24" s="287"/>
      <c r="F24" s="290" t="s">
        <v>31</v>
      </c>
      <c r="G24" s="291"/>
      <c r="H24" s="235" t="s">
        <v>32</v>
      </c>
      <c r="I24" s="263" t="s">
        <v>111</v>
      </c>
      <c r="J24" s="10"/>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4" customFormat="1" ht="16.5" customHeight="1">
      <c r="A25" s="281"/>
      <c r="B25" s="289"/>
      <c r="C25" s="134" t="s">
        <v>118</v>
      </c>
      <c r="D25" s="136" t="s">
        <v>117</v>
      </c>
      <c r="E25" s="135" t="s">
        <v>119</v>
      </c>
      <c r="F25" s="292"/>
      <c r="G25" s="293"/>
      <c r="H25" s="236"/>
      <c r="I25" s="264"/>
      <c r="J25" s="10"/>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4" customFormat="1" ht="19.5" customHeight="1" thickBot="1">
      <c r="A26" s="282"/>
      <c r="B26" s="137" t="s">
        <v>114</v>
      </c>
      <c r="C26" s="140" t="str">
        <f>IF(B26="OUI",D26+E26,"-")</f>
        <v>-</v>
      </c>
      <c r="D26" s="139" t="str">
        <f>IF(B26="OUI",Taux!C25,"-")</f>
        <v>-</v>
      </c>
      <c r="E26" s="138" t="str">
        <f>IF(B26="OUI",IF(B33&lt;=2,Taux!C22,IF(B33&gt;4,Taux!C24,Taux!C23)),"-")</f>
        <v>-</v>
      </c>
      <c r="F26" s="283" t="str">
        <f>IF(B26="OUI",C26*Taux!$C$18*10/12,"-")</f>
        <v>-</v>
      </c>
      <c r="G26" s="284"/>
      <c r="H26" s="109" t="str">
        <f>IF(B26="OUI",C26*Taux!$C$19*2/12,"-")</f>
        <v>-</v>
      </c>
      <c r="I26" s="110">
        <f>IF(B26="OUI",F26+H26,0)</f>
        <v>0</v>
      </c>
      <c r="J26" s="10"/>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4" customFormat="1" ht="9.75" customHeight="1" thickBot="1">
      <c r="A27" s="12"/>
      <c r="B27" s="12"/>
      <c r="C27" s="13"/>
      <c r="D27" s="13"/>
      <c r="E27" s="17"/>
      <c r="F27" s="17"/>
      <c r="G27" s="18"/>
      <c r="H27" s="17"/>
      <c r="I27" s="19"/>
      <c r="J27" s="10"/>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4" customFormat="1" ht="34.5" customHeight="1">
      <c r="A28" s="244" t="s">
        <v>25</v>
      </c>
      <c r="B28" s="245"/>
      <c r="C28" s="31" t="s">
        <v>7</v>
      </c>
      <c r="D28" s="246" t="s">
        <v>8</v>
      </c>
      <c r="E28" s="247"/>
      <c r="F28" s="248" t="s">
        <v>35</v>
      </c>
      <c r="G28" s="249"/>
      <c r="H28" s="27" t="s">
        <v>36</v>
      </c>
      <c r="I28" s="28" t="s">
        <v>11</v>
      </c>
      <c r="J28" s="10"/>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4" customFormat="1" ht="18" customHeight="1" thickBot="1">
      <c r="A29" s="253" t="s">
        <v>6</v>
      </c>
      <c r="B29" s="254"/>
      <c r="C29" s="111">
        <f>Taux!C20</f>
        <v>8</v>
      </c>
      <c r="D29" s="255">
        <f>Taux!C21</f>
        <v>8.4</v>
      </c>
      <c r="E29" s="256"/>
      <c r="F29" s="255">
        <f>C29*10</f>
        <v>80</v>
      </c>
      <c r="G29" s="256"/>
      <c r="H29" s="111">
        <f>D29*2</f>
        <v>16.8</v>
      </c>
      <c r="I29" s="110">
        <f>F29+H29</f>
        <v>96.8</v>
      </c>
      <c r="J29" s="10"/>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4" customFormat="1" ht="9.75" customHeight="1" thickBot="1">
      <c r="A30" s="12"/>
      <c r="B30" s="12"/>
      <c r="C30" s="13"/>
      <c r="D30" s="13"/>
      <c r="E30" s="17"/>
      <c r="F30" s="17"/>
      <c r="G30" s="18"/>
      <c r="H30" s="17"/>
      <c r="I30" s="19"/>
      <c r="J30" s="10"/>
      <c r="K30" s="6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10" s="1" customFormat="1" ht="16.5" customHeight="1">
      <c r="A31" s="257" t="s">
        <v>21</v>
      </c>
      <c r="B31" s="259" t="s">
        <v>37</v>
      </c>
      <c r="C31" s="259" t="s">
        <v>26</v>
      </c>
      <c r="D31" s="261" t="s">
        <v>39</v>
      </c>
      <c r="E31" s="262"/>
      <c r="F31" s="261" t="s">
        <v>40</v>
      </c>
      <c r="G31" s="262"/>
      <c r="H31" s="250" t="s">
        <v>41</v>
      </c>
      <c r="I31" s="251" t="s">
        <v>10</v>
      </c>
      <c r="J31" s="10"/>
    </row>
    <row r="32" spans="1:10" s="1" customFormat="1" ht="16.5" customHeight="1">
      <c r="A32" s="258"/>
      <c r="B32" s="260"/>
      <c r="C32" s="260"/>
      <c r="D32" s="37" t="s">
        <v>42</v>
      </c>
      <c r="E32" s="37" t="s">
        <v>43</v>
      </c>
      <c r="F32" s="37" t="s">
        <v>42</v>
      </c>
      <c r="G32" s="37" t="s">
        <v>84</v>
      </c>
      <c r="H32" s="210"/>
      <c r="I32" s="252"/>
      <c r="J32" s="10"/>
    </row>
    <row r="33" spans="1:10" s="1" customFormat="1" ht="18" customHeight="1" thickBot="1">
      <c r="A33" s="34" t="s">
        <v>9</v>
      </c>
      <c r="B33" s="41"/>
      <c r="C33" s="30">
        <f>IF(B33&lt;=2,Taux!C30,IF(B33&gt;4,Taux!C32,Taux!C31))</f>
        <v>70</v>
      </c>
      <c r="D33" s="41"/>
      <c r="E33" s="30">
        <f>D33*Taux!C34</f>
        <v>0</v>
      </c>
      <c r="F33" s="41"/>
      <c r="G33" s="30">
        <f>F33*Taux!C33</f>
        <v>0</v>
      </c>
      <c r="H33" s="161">
        <f>C33+E33+G33</f>
        <v>70</v>
      </c>
      <c r="I33" s="112">
        <f>(((H33*Taux!C28)*10/12)+((H33*Taux!C29)*2/12))</f>
        <v>245.11666666666667</v>
      </c>
      <c r="J33" s="10"/>
    </row>
    <row r="34" spans="1:9" s="1" customFormat="1" ht="9.75" customHeight="1" thickBot="1">
      <c r="A34" s="20"/>
      <c r="B34" s="20"/>
      <c r="C34" s="20"/>
      <c r="D34" s="20"/>
      <c r="E34" s="20"/>
      <c r="F34" s="20"/>
      <c r="G34" s="21"/>
      <c r="H34" s="22"/>
      <c r="I34" s="22"/>
    </row>
    <row r="35" spans="1:9" s="1" customFormat="1" ht="18" customHeight="1" thickBot="1">
      <c r="A35" s="103" t="s">
        <v>59</v>
      </c>
      <c r="B35" s="104"/>
      <c r="C35" s="20"/>
      <c r="D35" s="237" t="s">
        <v>80</v>
      </c>
      <c r="E35" s="238"/>
      <c r="F35" s="238"/>
      <c r="G35" s="238"/>
      <c r="H35" s="238"/>
      <c r="I35" s="113">
        <f>I14+I22+I26+I29+I33</f>
        <v>341.9166666666667</v>
      </c>
    </row>
    <row r="36" spans="1:9" s="1" customFormat="1" ht="18" customHeight="1" thickBot="1">
      <c r="A36" s="103" t="s">
        <v>123</v>
      </c>
      <c r="B36" s="104"/>
      <c r="C36" s="20"/>
      <c r="D36" s="239" t="s">
        <v>121</v>
      </c>
      <c r="E36" s="240"/>
      <c r="F36" s="240"/>
      <c r="G36" s="240"/>
      <c r="H36" s="240"/>
      <c r="I36" s="114" t="str">
        <f>IF(I10="","-",(((I14+I29+I33+(IF(B26="OUI",I26,0)))*I10/12)+I22))</f>
        <v>-</v>
      </c>
    </row>
    <row r="37" spans="1:9" s="1" customFormat="1" ht="9.75" customHeight="1" thickBot="1">
      <c r="A37" s="20"/>
      <c r="B37" s="20"/>
      <c r="C37" s="20"/>
      <c r="D37" s="20"/>
      <c r="E37" s="20"/>
      <c r="F37" s="20"/>
      <c r="G37" s="21"/>
      <c r="H37" s="22"/>
      <c r="I37" s="22"/>
    </row>
    <row r="38" spans="1:9" s="1" customFormat="1" ht="19.5" customHeight="1" thickBot="1">
      <c r="A38" s="20"/>
      <c r="B38" s="241" t="s">
        <v>45</v>
      </c>
      <c r="C38" s="242"/>
      <c r="D38" s="242"/>
      <c r="E38" s="242"/>
      <c r="F38" s="242"/>
      <c r="G38" s="242"/>
      <c r="H38" s="243"/>
      <c r="I38" s="115">
        <f>IF(I10="",IF(I35&lt;I9,0,I35-I9),IF(I36&lt;I11,0,I36-I11))</f>
        <v>0</v>
      </c>
    </row>
    <row r="39" spans="1:9" s="1" customFormat="1" ht="9.75" customHeight="1" thickBot="1">
      <c r="A39" s="20"/>
      <c r="B39" s="20"/>
      <c r="C39" s="20"/>
      <c r="D39" s="20"/>
      <c r="E39" s="23"/>
      <c r="F39" s="23"/>
      <c r="G39" s="23"/>
      <c r="H39" s="23"/>
      <c r="I39" s="24"/>
    </row>
    <row r="40" spans="1:9" s="1" customFormat="1" ht="19.5" customHeight="1" thickBot="1">
      <c r="A40" s="20"/>
      <c r="B40" s="211" t="s">
        <v>136</v>
      </c>
      <c r="C40" s="212"/>
      <c r="D40" s="212"/>
      <c r="E40" s="212"/>
      <c r="F40" s="212"/>
      <c r="G40" s="212"/>
      <c r="H40" s="213"/>
      <c r="I40" s="154">
        <f>IF(I10="",-I14,-I14*I10/12)</f>
        <v>0</v>
      </c>
    </row>
    <row r="41" spans="1:9" s="1" customFormat="1" ht="39.75" customHeight="1" thickBot="1">
      <c r="A41" s="20"/>
      <c r="B41" s="217" t="s">
        <v>138</v>
      </c>
      <c r="C41" s="218"/>
      <c r="D41" s="219" t="s">
        <v>147</v>
      </c>
      <c r="E41" s="219"/>
      <c r="F41" s="219"/>
      <c r="G41" s="219"/>
      <c r="H41" s="219"/>
      <c r="I41" s="220"/>
    </row>
    <row r="42" spans="1:9" s="1" customFormat="1" ht="9.75" customHeight="1" thickBot="1">
      <c r="A42" s="20"/>
      <c r="B42" s="20"/>
      <c r="C42" s="20"/>
      <c r="D42" s="20"/>
      <c r="E42" s="23"/>
      <c r="F42" s="23"/>
      <c r="G42" s="23"/>
      <c r="H42" s="23"/>
      <c r="I42" s="24"/>
    </row>
    <row r="43" spans="1:9" s="1" customFormat="1" ht="19.5" customHeight="1" thickBot="1">
      <c r="A43" s="20"/>
      <c r="B43" s="49"/>
      <c r="C43" s="49"/>
      <c r="D43" s="49"/>
      <c r="E43" s="49"/>
      <c r="F43" s="214" t="s">
        <v>137</v>
      </c>
      <c r="G43" s="215"/>
      <c r="H43" s="216"/>
      <c r="I43" s="155">
        <f>IF(-I40&gt;I38,0,I38+I40)</f>
        <v>0</v>
      </c>
    </row>
    <row r="44" spans="1:9" s="1" customFormat="1" ht="9.75" customHeight="1">
      <c r="A44" s="20"/>
      <c r="B44" s="20"/>
      <c r="C44" s="20"/>
      <c r="D44" s="20"/>
      <c r="E44" s="23"/>
      <c r="F44" s="23"/>
      <c r="G44" s="23"/>
      <c r="H44" s="23"/>
      <c r="I44" s="24"/>
    </row>
    <row r="45" spans="1:9" s="1" customFormat="1" ht="18" customHeight="1">
      <c r="A45" s="20" t="s">
        <v>142</v>
      </c>
      <c r="B45" s="20"/>
      <c r="C45" s="35" t="str">
        <f>IF(I43=0,"-",[1]!ConvNumberLetter(I43,1,0))</f>
        <v>-</v>
      </c>
      <c r="D45" s="35"/>
      <c r="E45" s="23"/>
      <c r="F45" s="23"/>
      <c r="G45" s="23"/>
      <c r="H45" s="23"/>
      <c r="I45" s="24"/>
    </row>
    <row r="46" spans="1:9" s="1" customFormat="1" ht="4.5" customHeight="1">
      <c r="A46" s="35"/>
      <c r="B46" s="35"/>
      <c r="C46" s="35"/>
      <c r="D46" s="35"/>
      <c r="E46" s="35"/>
      <c r="F46" s="35"/>
      <c r="G46" s="35"/>
      <c r="H46" s="35"/>
      <c r="I46" s="35"/>
    </row>
    <row r="47" spans="1:9" s="1" customFormat="1" ht="19.5" customHeight="1">
      <c r="A47" s="11"/>
      <c r="B47" s="11"/>
      <c r="C47" s="11"/>
      <c r="D47" s="11"/>
      <c r="E47" s="11"/>
      <c r="F47" s="11"/>
      <c r="G47" s="11" t="s">
        <v>69</v>
      </c>
      <c r="H47" s="22"/>
      <c r="I47" s="22"/>
    </row>
    <row r="48" spans="1:9" s="1" customFormat="1" ht="4.5" customHeight="1">
      <c r="A48" s="11"/>
      <c r="B48" s="11"/>
      <c r="C48" s="11"/>
      <c r="D48" s="11"/>
      <c r="E48" s="11"/>
      <c r="F48" s="11"/>
      <c r="G48" s="11"/>
      <c r="H48" s="22"/>
      <c r="I48" s="22"/>
    </row>
    <row r="49" spans="1:9" s="1" customFormat="1" ht="19.5" customHeight="1">
      <c r="A49" s="11"/>
      <c r="B49" s="11"/>
      <c r="C49" s="11"/>
      <c r="D49" s="11"/>
      <c r="E49" s="11"/>
      <c r="F49" s="11"/>
      <c r="G49" s="11" t="s">
        <v>46</v>
      </c>
      <c r="H49" s="22"/>
      <c r="I49" s="22"/>
    </row>
    <row r="50" spans="1:9" s="1" customFormat="1" ht="19.5" customHeight="1">
      <c r="A50" s="20"/>
      <c r="B50" s="20"/>
      <c r="C50" s="20"/>
      <c r="D50" s="20"/>
      <c r="E50" s="20"/>
      <c r="F50" s="20"/>
      <c r="G50" s="11"/>
      <c r="H50" s="22"/>
      <c r="I50" s="22"/>
    </row>
    <row r="51" ht="19.5" customHeight="1">
      <c r="G51" s="11" t="s">
        <v>148</v>
      </c>
    </row>
    <row r="52" ht="9.75" customHeight="1"/>
    <row r="53" ht="12.75" customHeight="1">
      <c r="A53" s="63" t="s">
        <v>79</v>
      </c>
    </row>
    <row r="54" ht="12.75" customHeight="1">
      <c r="A54" s="63" t="s">
        <v>73</v>
      </c>
    </row>
    <row r="55" ht="12.75" customHeight="1">
      <c r="A55" s="63" t="s">
        <v>74</v>
      </c>
    </row>
    <row r="56" ht="12.75" customHeight="1">
      <c r="A56" s="63" t="s">
        <v>130</v>
      </c>
    </row>
    <row r="57" ht="12.75" customHeight="1">
      <c r="A57" s="63" t="s">
        <v>75</v>
      </c>
    </row>
    <row r="58" ht="12.75" customHeight="1">
      <c r="A58" s="63" t="s">
        <v>76</v>
      </c>
    </row>
    <row r="59" ht="12.75" customHeight="1">
      <c r="A59" s="63" t="s">
        <v>122</v>
      </c>
    </row>
  </sheetData>
  <sheetProtection/>
  <mergeCells count="61">
    <mergeCell ref="A6:I6"/>
    <mergeCell ref="A1:I1"/>
    <mergeCell ref="A2:I2"/>
    <mergeCell ref="A3:I3"/>
    <mergeCell ref="B4:H4"/>
    <mergeCell ref="A5:I5"/>
    <mergeCell ref="D14:E14"/>
    <mergeCell ref="F14:G14"/>
    <mergeCell ref="B8:C8"/>
    <mergeCell ref="D8:E9"/>
    <mergeCell ref="F8:H8"/>
    <mergeCell ref="B9:C9"/>
    <mergeCell ref="B10:C10"/>
    <mergeCell ref="D10:E10"/>
    <mergeCell ref="F10:H10"/>
    <mergeCell ref="B11:C11"/>
    <mergeCell ref="D11:E11"/>
    <mergeCell ref="F11:H11"/>
    <mergeCell ref="D13:E13"/>
    <mergeCell ref="F13:G13"/>
    <mergeCell ref="A22:C22"/>
    <mergeCell ref="D22:E22"/>
    <mergeCell ref="F22:G22"/>
    <mergeCell ref="B15:I15"/>
    <mergeCell ref="A16:E16"/>
    <mergeCell ref="F16:G16"/>
    <mergeCell ref="D18:E18"/>
    <mergeCell ref="F18:G18"/>
    <mergeCell ref="D19:E19"/>
    <mergeCell ref="F19:G19"/>
    <mergeCell ref="I24:I25"/>
    <mergeCell ref="F26:G26"/>
    <mergeCell ref="D20:E20"/>
    <mergeCell ref="F20:G20"/>
    <mergeCell ref="D21:E21"/>
    <mergeCell ref="F21:G21"/>
    <mergeCell ref="A24:A26"/>
    <mergeCell ref="B24:B25"/>
    <mergeCell ref="C24:E24"/>
    <mergeCell ref="F24:G25"/>
    <mergeCell ref="H24:H25"/>
    <mergeCell ref="A28:B28"/>
    <mergeCell ref="D28:E28"/>
    <mergeCell ref="F28:G28"/>
    <mergeCell ref="A29:B29"/>
    <mergeCell ref="D29:E29"/>
    <mergeCell ref="F29:G29"/>
    <mergeCell ref="A31:A32"/>
    <mergeCell ref="B31:B32"/>
    <mergeCell ref="C31:C32"/>
    <mergeCell ref="D31:E31"/>
    <mergeCell ref="F31:G31"/>
    <mergeCell ref="F43:H43"/>
    <mergeCell ref="I31:I32"/>
    <mergeCell ref="D35:H35"/>
    <mergeCell ref="D36:H36"/>
    <mergeCell ref="B38:H38"/>
    <mergeCell ref="B40:H40"/>
    <mergeCell ref="B41:C41"/>
    <mergeCell ref="D41:I41"/>
    <mergeCell ref="H31:H32"/>
  </mergeCells>
  <printOptions horizontalCentered="1"/>
  <pageMargins left="0.1968503937007874" right="0.1968503937007874" top="0.11811023622047245" bottom="0.11811023622047245" header="0" footer="0"/>
  <pageSetup fitToHeight="1" fitToWidth="1" horizontalDpi="600" verticalDpi="600" orientation="portrait" paperSize="9" scale="81"/>
</worksheet>
</file>

<file path=xl/worksheets/sheet34.xml><?xml version="1.0" encoding="utf-8"?>
<worksheet xmlns="http://schemas.openxmlformats.org/spreadsheetml/2006/main" xmlns:r="http://schemas.openxmlformats.org/officeDocument/2006/relationships">
  <sheetPr>
    <pageSetUpPr fitToPage="1"/>
  </sheetPr>
  <dimension ref="A1:IV59"/>
  <sheetViews>
    <sheetView zoomScalePageLayoutView="0" workbookViewId="0" topLeftCell="A1">
      <selection activeCell="A9" sqref="A9"/>
    </sheetView>
  </sheetViews>
  <sheetFormatPr defaultColWidth="11.00390625" defaultRowHeight="14.25"/>
  <cols>
    <col min="1" max="1" width="18.625" style="11" customWidth="1"/>
    <col min="2" max="3" width="12.625" style="11" customWidth="1"/>
    <col min="4" max="7" width="6.625" style="11" customWidth="1"/>
    <col min="8" max="8" width="12.625" style="11" customWidth="1"/>
    <col min="9" max="9" width="13.625" style="11" customWidth="1"/>
    <col min="10" max="10" width="11.625" style="1" customWidth="1"/>
    <col min="11" max="16384" width="10.625" style="1" customWidth="1"/>
  </cols>
  <sheetData>
    <row r="1" spans="1:9" ht="18">
      <c r="A1" s="196" t="s">
        <v>27</v>
      </c>
      <c r="B1" s="196"/>
      <c r="C1" s="196"/>
      <c r="D1" s="196"/>
      <c r="E1" s="196"/>
      <c r="F1" s="196"/>
      <c r="G1" s="196"/>
      <c r="H1" s="196"/>
      <c r="I1" s="196"/>
    </row>
    <row r="2" spans="1:9" ht="18">
      <c r="A2" s="196">
        <v>2017</v>
      </c>
      <c r="B2" s="196"/>
      <c r="C2" s="196"/>
      <c r="D2" s="196"/>
      <c r="E2" s="196"/>
      <c r="F2" s="196"/>
      <c r="G2" s="196"/>
      <c r="H2" s="196"/>
      <c r="I2" s="196"/>
    </row>
    <row r="3" spans="1:256" s="4" customFormat="1" ht="24.75" customHeight="1">
      <c r="A3" s="197" t="s">
        <v>44</v>
      </c>
      <c r="B3" s="198"/>
      <c r="C3" s="198"/>
      <c r="D3" s="198"/>
      <c r="E3" s="198"/>
      <c r="F3" s="198"/>
      <c r="G3" s="198"/>
      <c r="H3" s="198"/>
      <c r="I3" s="19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9.75" customHeight="1">
      <c r="A4" s="12"/>
      <c r="B4" s="199"/>
      <c r="C4" s="199"/>
      <c r="D4" s="199"/>
      <c r="E4" s="199"/>
      <c r="F4" s="199"/>
      <c r="G4" s="199"/>
      <c r="H4" s="199"/>
      <c r="I4" s="13"/>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3.5">
      <c r="A5" s="200" t="s">
        <v>28</v>
      </c>
      <c r="B5" s="201"/>
      <c r="C5" s="201"/>
      <c r="D5" s="201"/>
      <c r="E5" s="201"/>
      <c r="F5" s="201"/>
      <c r="G5" s="201"/>
      <c r="H5" s="201"/>
      <c r="I5" s="202"/>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49.5" customHeight="1">
      <c r="A6" s="294" t="s">
        <v>120</v>
      </c>
      <c r="B6" s="295"/>
      <c r="C6" s="295"/>
      <c r="D6" s="295"/>
      <c r="E6" s="295"/>
      <c r="F6" s="295"/>
      <c r="G6" s="295"/>
      <c r="H6" s="295"/>
      <c r="I6" s="296"/>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9.75" customHeight="1" thickBot="1">
      <c r="A7" s="12"/>
      <c r="B7" s="160"/>
      <c r="C7" s="160"/>
      <c r="D7" s="160"/>
      <c r="E7" s="160"/>
      <c r="F7" s="160"/>
      <c r="G7" s="160"/>
      <c r="H7" s="160"/>
      <c r="I7" s="13"/>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18" customHeight="1">
      <c r="A8" s="38" t="s">
        <v>19</v>
      </c>
      <c r="B8" s="300" t="s">
        <v>183</v>
      </c>
      <c r="C8" s="301"/>
      <c r="D8" s="221" t="s">
        <v>128</v>
      </c>
      <c r="E8" s="222"/>
      <c r="F8" s="302" t="s">
        <v>64</v>
      </c>
      <c r="G8" s="302"/>
      <c r="H8" s="303"/>
      <c r="I8" s="84"/>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18" customHeight="1">
      <c r="A9" s="39" t="s">
        <v>49</v>
      </c>
      <c r="B9" s="304"/>
      <c r="C9" s="305"/>
      <c r="D9" s="223"/>
      <c r="E9" s="224"/>
      <c r="F9" s="85" t="s">
        <v>81</v>
      </c>
      <c r="G9" s="85"/>
      <c r="H9" s="86"/>
      <c r="I9" s="40">
        <f>Taux!A37</f>
        <v>1785</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18" customHeight="1" thickBot="1">
      <c r="A10" s="91" t="s">
        <v>55</v>
      </c>
      <c r="B10" s="306"/>
      <c r="C10" s="307"/>
      <c r="D10" s="225" t="s">
        <v>129</v>
      </c>
      <c r="E10" s="226"/>
      <c r="F10" s="308" t="s">
        <v>77</v>
      </c>
      <c r="G10" s="309"/>
      <c r="H10" s="309"/>
      <c r="I10" s="93"/>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4" customFormat="1" ht="18" customHeight="1" thickBot="1">
      <c r="A11" s="87" t="s">
        <v>48</v>
      </c>
      <c r="B11" s="312"/>
      <c r="C11" s="313"/>
      <c r="D11" s="227">
        <v>350</v>
      </c>
      <c r="E11" s="228"/>
      <c r="F11" s="229" t="s">
        <v>78</v>
      </c>
      <c r="G11" s="229"/>
      <c r="H11" s="230"/>
      <c r="I11" s="92" t="str">
        <f>IF(I10="","-",I9*I10/12)</f>
        <v>-</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4" customFormat="1" ht="9.75" customHeight="1" thickBot="1">
      <c r="A12" s="15"/>
      <c r="B12" s="16"/>
      <c r="C12" s="160"/>
      <c r="D12" s="160"/>
      <c r="E12" s="160"/>
      <c r="F12" s="160"/>
      <c r="G12" s="160"/>
      <c r="H12" s="160"/>
      <c r="I12" s="13"/>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4" customFormat="1" ht="34.5" customHeight="1">
      <c r="A13" s="25" t="s">
        <v>20</v>
      </c>
      <c r="B13" s="26" t="s">
        <v>56</v>
      </c>
      <c r="C13" s="26" t="s">
        <v>57</v>
      </c>
      <c r="D13" s="261" t="s">
        <v>58</v>
      </c>
      <c r="E13" s="262"/>
      <c r="F13" s="273" t="s">
        <v>34</v>
      </c>
      <c r="G13" s="274"/>
      <c r="H13" s="27" t="s">
        <v>33</v>
      </c>
      <c r="I13" s="28" t="s">
        <v>0</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4" customFormat="1" ht="18" customHeight="1">
      <c r="A14" s="88" t="s">
        <v>9</v>
      </c>
      <c r="B14" s="94">
        <f>I8</f>
        <v>0</v>
      </c>
      <c r="C14" s="89"/>
      <c r="D14" s="310">
        <f>IF((B14+(C14*0.25)&lt;F16),(B14+(C14*0.25)),F16)</f>
        <v>0</v>
      </c>
      <c r="E14" s="311"/>
      <c r="F14" s="271">
        <f>D14*(10/12)*Taux!C5</f>
        <v>0</v>
      </c>
      <c r="G14" s="272"/>
      <c r="H14" s="116">
        <f>D14*(2/12)*Taux!C6</f>
        <v>0</v>
      </c>
      <c r="I14" s="117">
        <f>F14+H14</f>
        <v>0</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4" customFormat="1" ht="18" customHeight="1" thickBot="1">
      <c r="A15" s="29" t="s">
        <v>71</v>
      </c>
      <c r="B15" s="297"/>
      <c r="C15" s="298"/>
      <c r="D15" s="298"/>
      <c r="E15" s="298"/>
      <c r="F15" s="298"/>
      <c r="G15" s="298"/>
      <c r="H15" s="298"/>
      <c r="I15" s="299"/>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4" customFormat="1" ht="18" customHeight="1" thickBot="1">
      <c r="A16" s="275" t="s">
        <v>135</v>
      </c>
      <c r="B16" s="276"/>
      <c r="C16" s="276"/>
      <c r="D16" s="276"/>
      <c r="E16" s="277"/>
      <c r="F16" s="278">
        <f>IF(D11="","",IF(D11&lt;=Taux!B10,Taux!C10,(IF(AND(D11&gt;Taux!B10,D11&lt;=Taux!B11),Taux!C11,(IF(AND(D11&gt;Taux!B11,D11&lt;=Taux!B12),Taux!C12,(IF(AND(D11&gt;Taux!B12,D11&lt;=Taux!B13),Taux!C13,Taux!C14))))))))</f>
        <v>3</v>
      </c>
      <c r="G16" s="279"/>
      <c r="H16" s="152"/>
      <c r="I16" s="15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4" customFormat="1" ht="9.75" customHeight="1" thickBot="1">
      <c r="A17" s="11"/>
      <c r="B17" s="11"/>
      <c r="C17" s="11"/>
      <c r="D17" s="11"/>
      <c r="E17" s="11"/>
      <c r="F17" s="11"/>
      <c r="G17" s="11"/>
      <c r="H17" s="11"/>
      <c r="I17" s="1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4" customFormat="1" ht="34.5" customHeight="1">
      <c r="A18" s="62" t="s">
        <v>72</v>
      </c>
      <c r="B18" s="33" t="s">
        <v>99</v>
      </c>
      <c r="C18" s="33" t="s">
        <v>100</v>
      </c>
      <c r="D18" s="261" t="s">
        <v>47</v>
      </c>
      <c r="E18" s="262"/>
      <c r="F18" s="273" t="s">
        <v>31</v>
      </c>
      <c r="G18" s="274"/>
      <c r="H18" s="27" t="s">
        <v>32</v>
      </c>
      <c r="I18" s="28" t="s">
        <v>112</v>
      </c>
      <c r="J18" s="10"/>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4" customFormat="1" ht="18" customHeight="1">
      <c r="A19" s="32" t="s">
        <v>22</v>
      </c>
      <c r="B19" s="42"/>
      <c r="C19" s="43"/>
      <c r="D19" s="231">
        <f>IF($B$26="OUI","-",C19-B19)</f>
        <v>0</v>
      </c>
      <c r="E19" s="232"/>
      <c r="F19" s="233">
        <f>IF(D19="-","-",D19*Taux!$C$18*10/12)</f>
        <v>0</v>
      </c>
      <c r="G19" s="234"/>
      <c r="H19" s="107">
        <f>IF(D19="-","-",D19*Taux!$C$19*2/12)</f>
        <v>0</v>
      </c>
      <c r="I19" s="108">
        <f>IF(D19="-","-",F19+H19)</f>
        <v>0</v>
      </c>
      <c r="J19" s="10"/>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4" customFormat="1" ht="18" customHeight="1">
      <c r="A20" s="32" t="s">
        <v>23</v>
      </c>
      <c r="B20" s="42"/>
      <c r="C20" s="43"/>
      <c r="D20" s="231">
        <f>IF($B$26="OUI","-",C20-B20)</f>
        <v>0</v>
      </c>
      <c r="E20" s="232"/>
      <c r="F20" s="233">
        <f>IF(D20="-","-",D20*Taux!$C$18*10/12)</f>
        <v>0</v>
      </c>
      <c r="G20" s="234"/>
      <c r="H20" s="107">
        <f>IF(D20="-","-",D20*Taux!$C$19*2/12)</f>
        <v>0</v>
      </c>
      <c r="I20" s="108">
        <f>IF(D20="-","-",F20+H20)</f>
        <v>0</v>
      </c>
      <c r="J20" s="10"/>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4" customFormat="1" ht="18" customHeight="1">
      <c r="A21" s="32" t="s">
        <v>24</v>
      </c>
      <c r="B21" s="42"/>
      <c r="C21" s="43"/>
      <c r="D21" s="231">
        <f>IF($B$26="OUI","-",C21-B21)</f>
        <v>0</v>
      </c>
      <c r="E21" s="232"/>
      <c r="F21" s="233">
        <f>IF(D21="-","-",D21*Taux!$C$18*10/12)</f>
        <v>0</v>
      </c>
      <c r="G21" s="234"/>
      <c r="H21" s="107">
        <f>IF(D21="-","-",D21*Taux!$C$19*2/12)</f>
        <v>0</v>
      </c>
      <c r="I21" s="108">
        <f>IF(D21="-","-",F21+H21)</f>
        <v>0</v>
      </c>
      <c r="J21" s="10"/>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4" customFormat="1" ht="18" customHeight="1" thickBot="1">
      <c r="A22" s="265" t="s">
        <v>29</v>
      </c>
      <c r="B22" s="266"/>
      <c r="C22" s="266"/>
      <c r="D22" s="267">
        <f>SUM(D19:E21)</f>
        <v>0</v>
      </c>
      <c r="E22" s="268"/>
      <c r="F22" s="269">
        <f>SUM(F19:G21)</f>
        <v>0</v>
      </c>
      <c r="G22" s="270"/>
      <c r="H22" s="109">
        <f>SUM(H19:H21)</f>
        <v>0</v>
      </c>
      <c r="I22" s="110">
        <f>SUM(I19:I21)</f>
        <v>0</v>
      </c>
      <c r="J22" s="10"/>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4" customFormat="1" ht="9.75" customHeight="1" thickBot="1">
      <c r="A23" s="15"/>
      <c r="B23" s="15"/>
      <c r="C23" s="15"/>
      <c r="D23" s="131"/>
      <c r="E23" s="131"/>
      <c r="F23" s="132"/>
      <c r="G23" s="132"/>
      <c r="H23" s="133"/>
      <c r="I23" s="132"/>
      <c r="J23" s="10"/>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4" customFormat="1" ht="16.5" customHeight="1">
      <c r="A24" s="280" t="s">
        <v>113</v>
      </c>
      <c r="B24" s="288" t="s">
        <v>110</v>
      </c>
      <c r="C24" s="285" t="s">
        <v>116</v>
      </c>
      <c r="D24" s="286"/>
      <c r="E24" s="287"/>
      <c r="F24" s="290" t="s">
        <v>31</v>
      </c>
      <c r="G24" s="291"/>
      <c r="H24" s="235" t="s">
        <v>32</v>
      </c>
      <c r="I24" s="263" t="s">
        <v>111</v>
      </c>
      <c r="J24" s="10"/>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4" customFormat="1" ht="16.5" customHeight="1">
      <c r="A25" s="281"/>
      <c r="B25" s="289"/>
      <c r="C25" s="134" t="s">
        <v>118</v>
      </c>
      <c r="D25" s="136" t="s">
        <v>117</v>
      </c>
      <c r="E25" s="135" t="s">
        <v>119</v>
      </c>
      <c r="F25" s="292"/>
      <c r="G25" s="293"/>
      <c r="H25" s="236"/>
      <c r="I25" s="264"/>
      <c r="J25" s="10"/>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4" customFormat="1" ht="19.5" customHeight="1" thickBot="1">
      <c r="A26" s="282"/>
      <c r="B26" s="137" t="s">
        <v>114</v>
      </c>
      <c r="C26" s="140" t="str">
        <f>IF(B26="OUI",D26+E26,"-")</f>
        <v>-</v>
      </c>
      <c r="D26" s="139" t="str">
        <f>IF(B26="OUI",Taux!C25,"-")</f>
        <v>-</v>
      </c>
      <c r="E26" s="138" t="str">
        <f>IF(B26="OUI",IF(B33&lt;=2,Taux!C22,IF(B33&gt;4,Taux!C24,Taux!C23)),"-")</f>
        <v>-</v>
      </c>
      <c r="F26" s="283" t="str">
        <f>IF(B26="OUI",C26*Taux!$C$18*10/12,"-")</f>
        <v>-</v>
      </c>
      <c r="G26" s="284"/>
      <c r="H26" s="109" t="str">
        <f>IF(B26="OUI",C26*Taux!$C$19*2/12,"-")</f>
        <v>-</v>
      </c>
      <c r="I26" s="110">
        <f>IF(B26="OUI",F26+H26,0)</f>
        <v>0</v>
      </c>
      <c r="J26" s="10"/>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4" customFormat="1" ht="9.75" customHeight="1" thickBot="1">
      <c r="A27" s="12"/>
      <c r="B27" s="12"/>
      <c r="C27" s="13"/>
      <c r="D27" s="13"/>
      <c r="E27" s="17"/>
      <c r="F27" s="17"/>
      <c r="G27" s="18"/>
      <c r="H27" s="17"/>
      <c r="I27" s="19"/>
      <c r="J27" s="10"/>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4" customFormat="1" ht="34.5" customHeight="1">
      <c r="A28" s="244" t="s">
        <v>25</v>
      </c>
      <c r="B28" s="245"/>
      <c r="C28" s="31" t="s">
        <v>7</v>
      </c>
      <c r="D28" s="246" t="s">
        <v>8</v>
      </c>
      <c r="E28" s="247"/>
      <c r="F28" s="248" t="s">
        <v>35</v>
      </c>
      <c r="G28" s="249"/>
      <c r="H28" s="27" t="s">
        <v>36</v>
      </c>
      <c r="I28" s="28" t="s">
        <v>11</v>
      </c>
      <c r="J28" s="10"/>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4" customFormat="1" ht="18" customHeight="1" thickBot="1">
      <c r="A29" s="253" t="s">
        <v>6</v>
      </c>
      <c r="B29" s="254"/>
      <c r="C29" s="111">
        <f>Taux!C20</f>
        <v>8</v>
      </c>
      <c r="D29" s="255">
        <f>Taux!C21</f>
        <v>8.4</v>
      </c>
      <c r="E29" s="256"/>
      <c r="F29" s="255">
        <f>C29*10</f>
        <v>80</v>
      </c>
      <c r="G29" s="256"/>
      <c r="H29" s="111">
        <f>D29*2</f>
        <v>16.8</v>
      </c>
      <c r="I29" s="110">
        <f>F29+H29</f>
        <v>96.8</v>
      </c>
      <c r="J29" s="10"/>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4" customFormat="1" ht="9.75" customHeight="1" thickBot="1">
      <c r="A30" s="12"/>
      <c r="B30" s="12"/>
      <c r="C30" s="13"/>
      <c r="D30" s="13"/>
      <c r="E30" s="17"/>
      <c r="F30" s="17"/>
      <c r="G30" s="18"/>
      <c r="H30" s="17"/>
      <c r="I30" s="19"/>
      <c r="J30" s="10"/>
      <c r="K30" s="6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10" s="1" customFormat="1" ht="16.5" customHeight="1">
      <c r="A31" s="257" t="s">
        <v>21</v>
      </c>
      <c r="B31" s="259" t="s">
        <v>37</v>
      </c>
      <c r="C31" s="259" t="s">
        <v>26</v>
      </c>
      <c r="D31" s="261" t="s">
        <v>39</v>
      </c>
      <c r="E31" s="262"/>
      <c r="F31" s="261" t="s">
        <v>40</v>
      </c>
      <c r="G31" s="262"/>
      <c r="H31" s="250" t="s">
        <v>41</v>
      </c>
      <c r="I31" s="251" t="s">
        <v>10</v>
      </c>
      <c r="J31" s="10"/>
    </row>
    <row r="32" spans="1:10" s="1" customFormat="1" ht="16.5" customHeight="1">
      <c r="A32" s="258"/>
      <c r="B32" s="260"/>
      <c r="C32" s="260"/>
      <c r="D32" s="37" t="s">
        <v>42</v>
      </c>
      <c r="E32" s="37" t="s">
        <v>43</v>
      </c>
      <c r="F32" s="37" t="s">
        <v>42</v>
      </c>
      <c r="G32" s="37" t="s">
        <v>84</v>
      </c>
      <c r="H32" s="210"/>
      <c r="I32" s="252"/>
      <c r="J32" s="10"/>
    </row>
    <row r="33" spans="1:10" s="1" customFormat="1" ht="18" customHeight="1" thickBot="1">
      <c r="A33" s="34" t="s">
        <v>9</v>
      </c>
      <c r="B33" s="41"/>
      <c r="C33" s="30">
        <f>IF(B33&lt;=2,Taux!C30,IF(B33&gt;4,Taux!C32,Taux!C31))</f>
        <v>70</v>
      </c>
      <c r="D33" s="41"/>
      <c r="E33" s="30">
        <f>D33*Taux!C34</f>
        <v>0</v>
      </c>
      <c r="F33" s="41"/>
      <c r="G33" s="30">
        <f>F33*Taux!C33</f>
        <v>0</v>
      </c>
      <c r="H33" s="161">
        <f>C33+E33+G33</f>
        <v>70</v>
      </c>
      <c r="I33" s="112">
        <f>(((H33*Taux!C28)*10/12)+((H33*Taux!C29)*2/12))</f>
        <v>245.11666666666667</v>
      </c>
      <c r="J33" s="10"/>
    </row>
    <row r="34" spans="1:9" s="1" customFormat="1" ht="9.75" customHeight="1" thickBot="1">
      <c r="A34" s="20"/>
      <c r="B34" s="20"/>
      <c r="C34" s="20"/>
      <c r="D34" s="20"/>
      <c r="E34" s="20"/>
      <c r="F34" s="20"/>
      <c r="G34" s="21"/>
      <c r="H34" s="22"/>
      <c r="I34" s="22"/>
    </row>
    <row r="35" spans="1:9" s="1" customFormat="1" ht="18" customHeight="1" thickBot="1">
      <c r="A35" s="103" t="s">
        <v>59</v>
      </c>
      <c r="B35" s="104"/>
      <c r="C35" s="20"/>
      <c r="D35" s="237" t="s">
        <v>80</v>
      </c>
      <c r="E35" s="238"/>
      <c r="F35" s="238"/>
      <c r="G35" s="238"/>
      <c r="H35" s="238"/>
      <c r="I35" s="113">
        <f>I14+I22+I26+I29+I33</f>
        <v>341.9166666666667</v>
      </c>
    </row>
    <row r="36" spans="1:9" s="1" customFormat="1" ht="18" customHeight="1" thickBot="1">
      <c r="A36" s="103" t="s">
        <v>123</v>
      </c>
      <c r="B36" s="104"/>
      <c r="C36" s="20"/>
      <c r="D36" s="239" t="s">
        <v>121</v>
      </c>
      <c r="E36" s="240"/>
      <c r="F36" s="240"/>
      <c r="G36" s="240"/>
      <c r="H36" s="240"/>
      <c r="I36" s="114" t="str">
        <f>IF(I10="","-",(((I14+I29+I33+(IF(B26="OUI",I26,0)))*I10/12)+I22))</f>
        <v>-</v>
      </c>
    </row>
    <row r="37" spans="1:9" s="1" customFormat="1" ht="9.75" customHeight="1" thickBot="1">
      <c r="A37" s="20"/>
      <c r="B37" s="20"/>
      <c r="C37" s="20"/>
      <c r="D37" s="20"/>
      <c r="E37" s="20"/>
      <c r="F37" s="20"/>
      <c r="G37" s="21"/>
      <c r="H37" s="22"/>
      <c r="I37" s="22"/>
    </row>
    <row r="38" spans="1:9" s="1" customFormat="1" ht="19.5" customHeight="1" thickBot="1">
      <c r="A38" s="20"/>
      <c r="B38" s="241" t="s">
        <v>45</v>
      </c>
      <c r="C38" s="242"/>
      <c r="D38" s="242"/>
      <c r="E38" s="242"/>
      <c r="F38" s="242"/>
      <c r="G38" s="242"/>
      <c r="H38" s="243"/>
      <c r="I38" s="115">
        <f>IF(I10="",IF(I35&lt;I9,0,I35-I9),IF(I36&lt;I11,0,I36-I11))</f>
        <v>0</v>
      </c>
    </row>
    <row r="39" spans="1:9" s="1" customFormat="1" ht="9.75" customHeight="1" thickBot="1">
      <c r="A39" s="20"/>
      <c r="B39" s="20"/>
      <c r="C39" s="20"/>
      <c r="D39" s="20"/>
      <c r="E39" s="23"/>
      <c r="F39" s="23"/>
      <c r="G39" s="23"/>
      <c r="H39" s="23"/>
      <c r="I39" s="24"/>
    </row>
    <row r="40" spans="1:9" s="1" customFormat="1" ht="19.5" customHeight="1" thickBot="1">
      <c r="A40" s="20"/>
      <c r="B40" s="211" t="s">
        <v>136</v>
      </c>
      <c r="C40" s="212"/>
      <c r="D40" s="212"/>
      <c r="E40" s="212"/>
      <c r="F40" s="212"/>
      <c r="G40" s="212"/>
      <c r="H40" s="213"/>
      <c r="I40" s="154">
        <f>IF(I10="",-I14,-I14*I10/12)</f>
        <v>0</v>
      </c>
    </row>
    <row r="41" spans="1:9" s="1" customFormat="1" ht="39.75" customHeight="1" thickBot="1">
      <c r="A41" s="20"/>
      <c r="B41" s="217" t="s">
        <v>138</v>
      </c>
      <c r="C41" s="218"/>
      <c r="D41" s="219" t="s">
        <v>147</v>
      </c>
      <c r="E41" s="219"/>
      <c r="F41" s="219"/>
      <c r="G41" s="219"/>
      <c r="H41" s="219"/>
      <c r="I41" s="220"/>
    </row>
    <row r="42" spans="1:9" s="1" customFormat="1" ht="9.75" customHeight="1" thickBot="1">
      <c r="A42" s="20"/>
      <c r="B42" s="20"/>
      <c r="C42" s="20"/>
      <c r="D42" s="20"/>
      <c r="E42" s="23"/>
      <c r="F42" s="23"/>
      <c r="G42" s="23"/>
      <c r="H42" s="23"/>
      <c r="I42" s="24"/>
    </row>
    <row r="43" spans="1:9" s="1" customFormat="1" ht="19.5" customHeight="1" thickBot="1">
      <c r="A43" s="20"/>
      <c r="B43" s="49"/>
      <c r="C43" s="49"/>
      <c r="D43" s="49"/>
      <c r="E43" s="49"/>
      <c r="F43" s="214" t="s">
        <v>137</v>
      </c>
      <c r="G43" s="215"/>
      <c r="H43" s="216"/>
      <c r="I43" s="155">
        <f>IF(-I40&gt;I38,0,I38+I40)</f>
        <v>0</v>
      </c>
    </row>
    <row r="44" spans="1:9" s="1" customFormat="1" ht="9.75" customHeight="1">
      <c r="A44" s="20"/>
      <c r="B44" s="20"/>
      <c r="C44" s="20"/>
      <c r="D44" s="20"/>
      <c r="E44" s="23"/>
      <c r="F44" s="23"/>
      <c r="G44" s="23"/>
      <c r="H44" s="23"/>
      <c r="I44" s="24"/>
    </row>
    <row r="45" spans="1:9" s="1" customFormat="1" ht="18" customHeight="1">
      <c r="A45" s="20" t="s">
        <v>142</v>
      </c>
      <c r="B45" s="20"/>
      <c r="C45" s="35" t="str">
        <f>IF(I43=0,"-",[1]!ConvNumberLetter(I43,1,0))</f>
        <v>-</v>
      </c>
      <c r="D45" s="35"/>
      <c r="E45" s="23"/>
      <c r="F45" s="23"/>
      <c r="G45" s="23"/>
      <c r="H45" s="23"/>
      <c r="I45" s="24"/>
    </row>
    <row r="46" spans="1:9" s="1" customFormat="1" ht="4.5" customHeight="1">
      <c r="A46" s="35"/>
      <c r="B46" s="35"/>
      <c r="C46" s="35"/>
      <c r="D46" s="35"/>
      <c r="E46" s="35"/>
      <c r="F46" s="35"/>
      <c r="G46" s="35"/>
      <c r="H46" s="35"/>
      <c r="I46" s="35"/>
    </row>
    <row r="47" spans="1:9" s="1" customFormat="1" ht="19.5" customHeight="1">
      <c r="A47" s="11"/>
      <c r="B47" s="11"/>
      <c r="C47" s="11"/>
      <c r="D47" s="11"/>
      <c r="E47" s="11"/>
      <c r="F47" s="11"/>
      <c r="G47" s="11" t="s">
        <v>69</v>
      </c>
      <c r="H47" s="22"/>
      <c r="I47" s="22"/>
    </row>
    <row r="48" spans="1:9" s="1" customFormat="1" ht="4.5" customHeight="1">
      <c r="A48" s="11"/>
      <c r="B48" s="11"/>
      <c r="C48" s="11"/>
      <c r="D48" s="11"/>
      <c r="E48" s="11"/>
      <c r="F48" s="11"/>
      <c r="G48" s="11"/>
      <c r="H48" s="22"/>
      <c r="I48" s="22"/>
    </row>
    <row r="49" spans="1:9" s="1" customFormat="1" ht="19.5" customHeight="1">
      <c r="A49" s="11"/>
      <c r="B49" s="11"/>
      <c r="C49" s="11"/>
      <c r="D49" s="11"/>
      <c r="E49" s="11"/>
      <c r="F49" s="11"/>
      <c r="G49" s="11" t="s">
        <v>46</v>
      </c>
      <c r="H49" s="22"/>
      <c r="I49" s="22"/>
    </row>
    <row r="50" spans="1:9" s="1" customFormat="1" ht="19.5" customHeight="1">
      <c r="A50" s="20"/>
      <c r="B50" s="20"/>
      <c r="C50" s="20"/>
      <c r="D50" s="20"/>
      <c r="E50" s="20"/>
      <c r="F50" s="20"/>
      <c r="G50" s="11"/>
      <c r="H50" s="22"/>
      <c r="I50" s="22"/>
    </row>
    <row r="51" ht="19.5" customHeight="1">
      <c r="G51" s="11" t="s">
        <v>148</v>
      </c>
    </row>
    <row r="52" ht="9.75" customHeight="1"/>
    <row r="53" ht="12.75" customHeight="1">
      <c r="A53" s="63" t="s">
        <v>79</v>
      </c>
    </row>
    <row r="54" ht="12.75" customHeight="1">
      <c r="A54" s="63" t="s">
        <v>73</v>
      </c>
    </row>
    <row r="55" ht="12.75" customHeight="1">
      <c r="A55" s="63" t="s">
        <v>74</v>
      </c>
    </row>
    <row r="56" ht="12.75" customHeight="1">
      <c r="A56" s="63" t="s">
        <v>130</v>
      </c>
    </row>
    <row r="57" ht="12.75" customHeight="1">
      <c r="A57" s="63" t="s">
        <v>75</v>
      </c>
    </row>
    <row r="58" ht="12.75" customHeight="1">
      <c r="A58" s="63" t="s">
        <v>76</v>
      </c>
    </row>
    <row r="59" ht="12.75" customHeight="1">
      <c r="A59" s="63" t="s">
        <v>122</v>
      </c>
    </row>
  </sheetData>
  <sheetProtection/>
  <mergeCells count="61">
    <mergeCell ref="A6:I6"/>
    <mergeCell ref="A1:I1"/>
    <mergeCell ref="A2:I2"/>
    <mergeCell ref="A3:I3"/>
    <mergeCell ref="B4:H4"/>
    <mergeCell ref="A5:I5"/>
    <mergeCell ref="D14:E14"/>
    <mergeCell ref="F14:G14"/>
    <mergeCell ref="B8:C8"/>
    <mergeCell ref="D8:E9"/>
    <mergeCell ref="F8:H8"/>
    <mergeCell ref="B9:C9"/>
    <mergeCell ref="B10:C10"/>
    <mergeCell ref="D10:E10"/>
    <mergeCell ref="F10:H10"/>
    <mergeCell ref="B11:C11"/>
    <mergeCell ref="D11:E11"/>
    <mergeCell ref="F11:H11"/>
    <mergeCell ref="D13:E13"/>
    <mergeCell ref="F13:G13"/>
    <mergeCell ref="A22:C22"/>
    <mergeCell ref="D22:E22"/>
    <mergeCell ref="F22:G22"/>
    <mergeCell ref="B15:I15"/>
    <mergeCell ref="A16:E16"/>
    <mergeCell ref="F16:G16"/>
    <mergeCell ref="D18:E18"/>
    <mergeCell ref="F18:G18"/>
    <mergeCell ref="D19:E19"/>
    <mergeCell ref="F19:G19"/>
    <mergeCell ref="I24:I25"/>
    <mergeCell ref="F26:G26"/>
    <mergeCell ref="D20:E20"/>
    <mergeCell ref="F20:G20"/>
    <mergeCell ref="D21:E21"/>
    <mergeCell ref="F21:G21"/>
    <mergeCell ref="A24:A26"/>
    <mergeCell ref="B24:B25"/>
    <mergeCell ref="C24:E24"/>
    <mergeCell ref="F24:G25"/>
    <mergeCell ref="H24:H25"/>
    <mergeCell ref="A28:B28"/>
    <mergeCell ref="D28:E28"/>
    <mergeCell ref="F28:G28"/>
    <mergeCell ref="A29:B29"/>
    <mergeCell ref="D29:E29"/>
    <mergeCell ref="F29:G29"/>
    <mergeCell ref="A31:A32"/>
    <mergeCell ref="B31:B32"/>
    <mergeCell ref="C31:C32"/>
    <mergeCell ref="D31:E31"/>
    <mergeCell ref="F31:G31"/>
    <mergeCell ref="F43:H43"/>
    <mergeCell ref="I31:I32"/>
    <mergeCell ref="D35:H35"/>
    <mergeCell ref="D36:H36"/>
    <mergeCell ref="B38:H38"/>
    <mergeCell ref="B40:H40"/>
    <mergeCell ref="B41:C41"/>
    <mergeCell ref="D41:I41"/>
    <mergeCell ref="H31:H32"/>
  </mergeCells>
  <printOptions horizontalCentered="1"/>
  <pageMargins left="0.1968503937007874" right="0.1968503937007874" top="0.11811023622047245" bottom="0.11811023622047245" header="0" footer="0"/>
  <pageSetup fitToHeight="1" fitToWidth="1" horizontalDpi="600" verticalDpi="600" orientation="portrait" paperSize="9" scale="81"/>
</worksheet>
</file>

<file path=xl/worksheets/sheet35.xml><?xml version="1.0" encoding="utf-8"?>
<worksheet xmlns="http://schemas.openxmlformats.org/spreadsheetml/2006/main" xmlns:r="http://schemas.openxmlformats.org/officeDocument/2006/relationships">
  <sheetPr>
    <pageSetUpPr fitToPage="1"/>
  </sheetPr>
  <dimension ref="A1:IV59"/>
  <sheetViews>
    <sheetView zoomScalePageLayoutView="0" workbookViewId="0" topLeftCell="A1">
      <selection activeCell="A9" sqref="A9"/>
    </sheetView>
  </sheetViews>
  <sheetFormatPr defaultColWidth="11.00390625" defaultRowHeight="14.25"/>
  <cols>
    <col min="1" max="1" width="18.625" style="11" customWidth="1"/>
    <col min="2" max="3" width="12.625" style="11" customWidth="1"/>
    <col min="4" max="7" width="6.625" style="11" customWidth="1"/>
    <col min="8" max="8" width="12.625" style="11" customWidth="1"/>
    <col min="9" max="9" width="13.625" style="11" customWidth="1"/>
    <col min="10" max="10" width="11.625" style="1" customWidth="1"/>
    <col min="11" max="16384" width="10.625" style="1" customWidth="1"/>
  </cols>
  <sheetData>
    <row r="1" spans="1:9" ht="18">
      <c r="A1" s="196" t="s">
        <v>27</v>
      </c>
      <c r="B1" s="196"/>
      <c r="C1" s="196"/>
      <c r="D1" s="196"/>
      <c r="E1" s="196"/>
      <c r="F1" s="196"/>
      <c r="G1" s="196"/>
      <c r="H1" s="196"/>
      <c r="I1" s="196"/>
    </row>
    <row r="2" spans="1:9" ht="18">
      <c r="A2" s="196">
        <v>2017</v>
      </c>
      <c r="B2" s="196"/>
      <c r="C2" s="196"/>
      <c r="D2" s="196"/>
      <c r="E2" s="196"/>
      <c r="F2" s="196"/>
      <c r="G2" s="196"/>
      <c r="H2" s="196"/>
      <c r="I2" s="196"/>
    </row>
    <row r="3" spans="1:256" s="4" customFormat="1" ht="24.75" customHeight="1">
      <c r="A3" s="197" t="s">
        <v>44</v>
      </c>
      <c r="B3" s="198"/>
      <c r="C3" s="198"/>
      <c r="D3" s="198"/>
      <c r="E3" s="198"/>
      <c r="F3" s="198"/>
      <c r="G3" s="198"/>
      <c r="H3" s="198"/>
      <c r="I3" s="19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9.75" customHeight="1">
      <c r="A4" s="12"/>
      <c r="B4" s="199"/>
      <c r="C4" s="199"/>
      <c r="D4" s="199"/>
      <c r="E4" s="199"/>
      <c r="F4" s="199"/>
      <c r="G4" s="199"/>
      <c r="H4" s="199"/>
      <c r="I4" s="13"/>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3.5">
      <c r="A5" s="200" t="s">
        <v>28</v>
      </c>
      <c r="B5" s="201"/>
      <c r="C5" s="201"/>
      <c r="D5" s="201"/>
      <c r="E5" s="201"/>
      <c r="F5" s="201"/>
      <c r="G5" s="201"/>
      <c r="H5" s="201"/>
      <c r="I5" s="202"/>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49.5" customHeight="1">
      <c r="A6" s="294" t="s">
        <v>120</v>
      </c>
      <c r="B6" s="295"/>
      <c r="C6" s="295"/>
      <c r="D6" s="295"/>
      <c r="E6" s="295"/>
      <c r="F6" s="295"/>
      <c r="G6" s="295"/>
      <c r="H6" s="295"/>
      <c r="I6" s="296"/>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9.75" customHeight="1" thickBot="1">
      <c r="A7" s="12"/>
      <c r="B7" s="160"/>
      <c r="C7" s="160"/>
      <c r="D7" s="160"/>
      <c r="E7" s="160"/>
      <c r="F7" s="160"/>
      <c r="G7" s="160"/>
      <c r="H7" s="160"/>
      <c r="I7" s="13"/>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18" customHeight="1">
      <c r="A8" s="38" t="s">
        <v>19</v>
      </c>
      <c r="B8" s="300" t="s">
        <v>183</v>
      </c>
      <c r="C8" s="301"/>
      <c r="D8" s="221" t="s">
        <v>128</v>
      </c>
      <c r="E8" s="222"/>
      <c r="F8" s="302" t="s">
        <v>64</v>
      </c>
      <c r="G8" s="302"/>
      <c r="H8" s="303"/>
      <c r="I8" s="84"/>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18" customHeight="1">
      <c r="A9" s="39" t="s">
        <v>49</v>
      </c>
      <c r="B9" s="304"/>
      <c r="C9" s="305"/>
      <c r="D9" s="223"/>
      <c r="E9" s="224"/>
      <c r="F9" s="85" t="s">
        <v>81</v>
      </c>
      <c r="G9" s="85"/>
      <c r="H9" s="86"/>
      <c r="I9" s="40">
        <f>Taux!A37</f>
        <v>1785</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18" customHeight="1" thickBot="1">
      <c r="A10" s="91" t="s">
        <v>55</v>
      </c>
      <c r="B10" s="306"/>
      <c r="C10" s="307"/>
      <c r="D10" s="225" t="s">
        <v>129</v>
      </c>
      <c r="E10" s="226"/>
      <c r="F10" s="308" t="s">
        <v>77</v>
      </c>
      <c r="G10" s="309"/>
      <c r="H10" s="309"/>
      <c r="I10" s="93"/>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4" customFormat="1" ht="18" customHeight="1" thickBot="1">
      <c r="A11" s="87" t="s">
        <v>48</v>
      </c>
      <c r="B11" s="312"/>
      <c r="C11" s="313"/>
      <c r="D11" s="227">
        <v>350</v>
      </c>
      <c r="E11" s="228"/>
      <c r="F11" s="229" t="s">
        <v>78</v>
      </c>
      <c r="G11" s="229"/>
      <c r="H11" s="230"/>
      <c r="I11" s="92" t="str">
        <f>IF(I10="","-",I9*I10/12)</f>
        <v>-</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4" customFormat="1" ht="9.75" customHeight="1" thickBot="1">
      <c r="A12" s="15"/>
      <c r="B12" s="16"/>
      <c r="C12" s="160"/>
      <c r="D12" s="160"/>
      <c r="E12" s="160"/>
      <c r="F12" s="160"/>
      <c r="G12" s="160"/>
      <c r="H12" s="160"/>
      <c r="I12" s="13"/>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4" customFormat="1" ht="34.5" customHeight="1">
      <c r="A13" s="25" t="s">
        <v>20</v>
      </c>
      <c r="B13" s="26" t="s">
        <v>56</v>
      </c>
      <c r="C13" s="26" t="s">
        <v>57</v>
      </c>
      <c r="D13" s="261" t="s">
        <v>58</v>
      </c>
      <c r="E13" s="262"/>
      <c r="F13" s="273" t="s">
        <v>34</v>
      </c>
      <c r="G13" s="274"/>
      <c r="H13" s="27" t="s">
        <v>33</v>
      </c>
      <c r="I13" s="28" t="s">
        <v>0</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4" customFormat="1" ht="18" customHeight="1">
      <c r="A14" s="88" t="s">
        <v>9</v>
      </c>
      <c r="B14" s="94">
        <f>I8</f>
        <v>0</v>
      </c>
      <c r="C14" s="89"/>
      <c r="D14" s="310">
        <f>IF((B14+(C14*0.25)&lt;F16),(B14+(C14*0.25)),F16)</f>
        <v>0</v>
      </c>
      <c r="E14" s="311"/>
      <c r="F14" s="271">
        <f>D14*(10/12)*Taux!C5</f>
        <v>0</v>
      </c>
      <c r="G14" s="272"/>
      <c r="H14" s="116">
        <f>D14*(2/12)*Taux!C6</f>
        <v>0</v>
      </c>
      <c r="I14" s="117">
        <f>F14+H14</f>
        <v>0</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4" customFormat="1" ht="18" customHeight="1" thickBot="1">
      <c r="A15" s="29" t="s">
        <v>71</v>
      </c>
      <c r="B15" s="297"/>
      <c r="C15" s="298"/>
      <c r="D15" s="298"/>
      <c r="E15" s="298"/>
      <c r="F15" s="298"/>
      <c r="G15" s="298"/>
      <c r="H15" s="298"/>
      <c r="I15" s="299"/>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4" customFormat="1" ht="18" customHeight="1" thickBot="1">
      <c r="A16" s="275" t="s">
        <v>135</v>
      </c>
      <c r="B16" s="276"/>
      <c r="C16" s="276"/>
      <c r="D16" s="276"/>
      <c r="E16" s="277"/>
      <c r="F16" s="278">
        <f>IF(D11="","",IF(D11&lt;=Taux!B10,Taux!C10,(IF(AND(D11&gt;Taux!B10,D11&lt;=Taux!B11),Taux!C11,(IF(AND(D11&gt;Taux!B11,D11&lt;=Taux!B12),Taux!C12,(IF(AND(D11&gt;Taux!B12,D11&lt;=Taux!B13),Taux!C13,Taux!C14))))))))</f>
        <v>3</v>
      </c>
      <c r="G16" s="279"/>
      <c r="H16" s="152"/>
      <c r="I16" s="15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4" customFormat="1" ht="9.75" customHeight="1" thickBot="1">
      <c r="A17" s="11"/>
      <c r="B17" s="11"/>
      <c r="C17" s="11"/>
      <c r="D17" s="11"/>
      <c r="E17" s="11"/>
      <c r="F17" s="11"/>
      <c r="G17" s="11"/>
      <c r="H17" s="11"/>
      <c r="I17" s="1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4" customFormat="1" ht="34.5" customHeight="1">
      <c r="A18" s="62" t="s">
        <v>72</v>
      </c>
      <c r="B18" s="33" t="s">
        <v>99</v>
      </c>
      <c r="C18" s="33" t="s">
        <v>100</v>
      </c>
      <c r="D18" s="261" t="s">
        <v>47</v>
      </c>
      <c r="E18" s="262"/>
      <c r="F18" s="273" t="s">
        <v>31</v>
      </c>
      <c r="G18" s="274"/>
      <c r="H18" s="27" t="s">
        <v>32</v>
      </c>
      <c r="I18" s="28" t="s">
        <v>112</v>
      </c>
      <c r="J18" s="10"/>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4" customFormat="1" ht="18" customHeight="1">
      <c r="A19" s="32" t="s">
        <v>22</v>
      </c>
      <c r="B19" s="42"/>
      <c r="C19" s="43"/>
      <c r="D19" s="231">
        <f>IF($B$26="OUI","-",C19-B19)</f>
        <v>0</v>
      </c>
      <c r="E19" s="232"/>
      <c r="F19" s="233">
        <f>IF(D19="-","-",D19*Taux!$C$18*10/12)</f>
        <v>0</v>
      </c>
      <c r="G19" s="234"/>
      <c r="H19" s="107">
        <f>IF(D19="-","-",D19*Taux!$C$19*2/12)</f>
        <v>0</v>
      </c>
      <c r="I19" s="108">
        <f>IF(D19="-","-",F19+H19)</f>
        <v>0</v>
      </c>
      <c r="J19" s="10"/>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4" customFormat="1" ht="18" customHeight="1">
      <c r="A20" s="32" t="s">
        <v>23</v>
      </c>
      <c r="B20" s="42"/>
      <c r="C20" s="43"/>
      <c r="D20" s="231">
        <f>IF($B$26="OUI","-",C20-B20)</f>
        <v>0</v>
      </c>
      <c r="E20" s="232"/>
      <c r="F20" s="233">
        <f>IF(D20="-","-",D20*Taux!$C$18*10/12)</f>
        <v>0</v>
      </c>
      <c r="G20" s="234"/>
      <c r="H20" s="107">
        <f>IF(D20="-","-",D20*Taux!$C$19*2/12)</f>
        <v>0</v>
      </c>
      <c r="I20" s="108">
        <f>IF(D20="-","-",F20+H20)</f>
        <v>0</v>
      </c>
      <c r="J20" s="10"/>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4" customFormat="1" ht="18" customHeight="1">
      <c r="A21" s="32" t="s">
        <v>24</v>
      </c>
      <c r="B21" s="42"/>
      <c r="C21" s="43"/>
      <c r="D21" s="231">
        <f>IF($B$26="OUI","-",C21-B21)</f>
        <v>0</v>
      </c>
      <c r="E21" s="232"/>
      <c r="F21" s="233">
        <f>IF(D21="-","-",D21*Taux!$C$18*10/12)</f>
        <v>0</v>
      </c>
      <c r="G21" s="234"/>
      <c r="H21" s="107">
        <f>IF(D21="-","-",D21*Taux!$C$19*2/12)</f>
        <v>0</v>
      </c>
      <c r="I21" s="108">
        <f>IF(D21="-","-",F21+H21)</f>
        <v>0</v>
      </c>
      <c r="J21" s="10"/>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4" customFormat="1" ht="18" customHeight="1" thickBot="1">
      <c r="A22" s="265" t="s">
        <v>29</v>
      </c>
      <c r="B22" s="266"/>
      <c r="C22" s="266"/>
      <c r="D22" s="267">
        <f>SUM(D19:E21)</f>
        <v>0</v>
      </c>
      <c r="E22" s="268"/>
      <c r="F22" s="269">
        <f>SUM(F19:G21)</f>
        <v>0</v>
      </c>
      <c r="G22" s="270"/>
      <c r="H22" s="109">
        <f>SUM(H19:H21)</f>
        <v>0</v>
      </c>
      <c r="I22" s="110">
        <f>SUM(I19:I21)</f>
        <v>0</v>
      </c>
      <c r="J22" s="10"/>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4" customFormat="1" ht="9.75" customHeight="1" thickBot="1">
      <c r="A23" s="15"/>
      <c r="B23" s="15"/>
      <c r="C23" s="15"/>
      <c r="D23" s="131"/>
      <c r="E23" s="131"/>
      <c r="F23" s="132"/>
      <c r="G23" s="132"/>
      <c r="H23" s="133"/>
      <c r="I23" s="132"/>
      <c r="J23" s="10"/>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4" customFormat="1" ht="16.5" customHeight="1">
      <c r="A24" s="280" t="s">
        <v>113</v>
      </c>
      <c r="B24" s="288" t="s">
        <v>110</v>
      </c>
      <c r="C24" s="285" t="s">
        <v>116</v>
      </c>
      <c r="D24" s="286"/>
      <c r="E24" s="287"/>
      <c r="F24" s="290" t="s">
        <v>31</v>
      </c>
      <c r="G24" s="291"/>
      <c r="H24" s="235" t="s">
        <v>32</v>
      </c>
      <c r="I24" s="263" t="s">
        <v>111</v>
      </c>
      <c r="J24" s="10"/>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4" customFormat="1" ht="16.5" customHeight="1">
      <c r="A25" s="281"/>
      <c r="B25" s="289"/>
      <c r="C25" s="134" t="s">
        <v>118</v>
      </c>
      <c r="D25" s="136" t="s">
        <v>117</v>
      </c>
      <c r="E25" s="135" t="s">
        <v>119</v>
      </c>
      <c r="F25" s="292"/>
      <c r="G25" s="293"/>
      <c r="H25" s="236"/>
      <c r="I25" s="264"/>
      <c r="J25" s="10"/>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4" customFormat="1" ht="19.5" customHeight="1" thickBot="1">
      <c r="A26" s="282"/>
      <c r="B26" s="137" t="s">
        <v>114</v>
      </c>
      <c r="C26" s="140" t="str">
        <f>IF(B26="OUI",D26+E26,"-")</f>
        <v>-</v>
      </c>
      <c r="D26" s="139" t="str">
        <f>IF(B26="OUI",Taux!C25,"-")</f>
        <v>-</v>
      </c>
      <c r="E26" s="138" t="str">
        <f>IF(B26="OUI",IF(B33&lt;=2,Taux!C22,IF(B33&gt;4,Taux!C24,Taux!C23)),"-")</f>
        <v>-</v>
      </c>
      <c r="F26" s="283" t="str">
        <f>IF(B26="OUI",C26*Taux!$C$18*10/12,"-")</f>
        <v>-</v>
      </c>
      <c r="G26" s="284"/>
      <c r="H26" s="109" t="str">
        <f>IF(B26="OUI",C26*Taux!$C$19*2/12,"-")</f>
        <v>-</v>
      </c>
      <c r="I26" s="110">
        <f>IF(B26="OUI",F26+H26,0)</f>
        <v>0</v>
      </c>
      <c r="J26" s="10"/>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4" customFormat="1" ht="9.75" customHeight="1" thickBot="1">
      <c r="A27" s="12"/>
      <c r="B27" s="12"/>
      <c r="C27" s="13"/>
      <c r="D27" s="13"/>
      <c r="E27" s="17"/>
      <c r="F27" s="17"/>
      <c r="G27" s="18"/>
      <c r="H27" s="17"/>
      <c r="I27" s="19"/>
      <c r="J27" s="10"/>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4" customFormat="1" ht="34.5" customHeight="1">
      <c r="A28" s="244" t="s">
        <v>25</v>
      </c>
      <c r="B28" s="245"/>
      <c r="C28" s="31" t="s">
        <v>7</v>
      </c>
      <c r="D28" s="246" t="s">
        <v>8</v>
      </c>
      <c r="E28" s="247"/>
      <c r="F28" s="248" t="s">
        <v>35</v>
      </c>
      <c r="G28" s="249"/>
      <c r="H28" s="27" t="s">
        <v>36</v>
      </c>
      <c r="I28" s="28" t="s">
        <v>11</v>
      </c>
      <c r="J28" s="10"/>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4" customFormat="1" ht="18" customHeight="1" thickBot="1">
      <c r="A29" s="253" t="s">
        <v>6</v>
      </c>
      <c r="B29" s="254"/>
      <c r="C29" s="111">
        <f>Taux!C20</f>
        <v>8</v>
      </c>
      <c r="D29" s="255">
        <f>Taux!C21</f>
        <v>8.4</v>
      </c>
      <c r="E29" s="256"/>
      <c r="F29" s="255">
        <f>C29*10</f>
        <v>80</v>
      </c>
      <c r="G29" s="256"/>
      <c r="H29" s="111">
        <f>D29*2</f>
        <v>16.8</v>
      </c>
      <c r="I29" s="110">
        <f>F29+H29</f>
        <v>96.8</v>
      </c>
      <c r="J29" s="10"/>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4" customFormat="1" ht="9.75" customHeight="1" thickBot="1">
      <c r="A30" s="12"/>
      <c r="B30" s="12"/>
      <c r="C30" s="13"/>
      <c r="D30" s="13"/>
      <c r="E30" s="17"/>
      <c r="F30" s="17"/>
      <c r="G30" s="18"/>
      <c r="H30" s="17"/>
      <c r="I30" s="19"/>
      <c r="J30" s="10"/>
      <c r="K30" s="6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10" s="1" customFormat="1" ht="16.5" customHeight="1">
      <c r="A31" s="257" t="s">
        <v>21</v>
      </c>
      <c r="B31" s="259" t="s">
        <v>37</v>
      </c>
      <c r="C31" s="259" t="s">
        <v>26</v>
      </c>
      <c r="D31" s="261" t="s">
        <v>39</v>
      </c>
      <c r="E31" s="262"/>
      <c r="F31" s="261" t="s">
        <v>40</v>
      </c>
      <c r="G31" s="262"/>
      <c r="H31" s="250" t="s">
        <v>41</v>
      </c>
      <c r="I31" s="251" t="s">
        <v>10</v>
      </c>
      <c r="J31" s="10"/>
    </row>
    <row r="32" spans="1:10" s="1" customFormat="1" ht="16.5" customHeight="1">
      <c r="A32" s="258"/>
      <c r="B32" s="260"/>
      <c r="C32" s="260"/>
      <c r="D32" s="37" t="s">
        <v>42</v>
      </c>
      <c r="E32" s="37" t="s">
        <v>43</v>
      </c>
      <c r="F32" s="37" t="s">
        <v>42</v>
      </c>
      <c r="G32" s="37" t="s">
        <v>84</v>
      </c>
      <c r="H32" s="210"/>
      <c r="I32" s="252"/>
      <c r="J32" s="10"/>
    </row>
    <row r="33" spans="1:10" s="1" customFormat="1" ht="18" customHeight="1" thickBot="1">
      <c r="A33" s="34" t="s">
        <v>9</v>
      </c>
      <c r="B33" s="41"/>
      <c r="C33" s="30">
        <f>IF(B33&lt;=2,Taux!C30,IF(B33&gt;4,Taux!C32,Taux!C31))</f>
        <v>70</v>
      </c>
      <c r="D33" s="41"/>
      <c r="E33" s="30">
        <f>D33*Taux!C34</f>
        <v>0</v>
      </c>
      <c r="F33" s="41"/>
      <c r="G33" s="30">
        <f>F33*Taux!C33</f>
        <v>0</v>
      </c>
      <c r="H33" s="161">
        <f>C33+E33+G33</f>
        <v>70</v>
      </c>
      <c r="I33" s="112">
        <f>(((H33*Taux!C28)*10/12)+((H33*Taux!C29)*2/12))</f>
        <v>245.11666666666667</v>
      </c>
      <c r="J33" s="10"/>
    </row>
    <row r="34" spans="1:9" s="1" customFormat="1" ht="9.75" customHeight="1" thickBot="1">
      <c r="A34" s="20"/>
      <c r="B34" s="20"/>
      <c r="C34" s="20"/>
      <c r="D34" s="20"/>
      <c r="E34" s="20"/>
      <c r="F34" s="20"/>
      <c r="G34" s="21"/>
      <c r="H34" s="22"/>
      <c r="I34" s="22"/>
    </row>
    <row r="35" spans="1:9" s="1" customFormat="1" ht="18" customHeight="1" thickBot="1">
      <c r="A35" s="103" t="s">
        <v>59</v>
      </c>
      <c r="B35" s="104"/>
      <c r="C35" s="20"/>
      <c r="D35" s="237" t="s">
        <v>80</v>
      </c>
      <c r="E35" s="238"/>
      <c r="F35" s="238"/>
      <c r="G35" s="238"/>
      <c r="H35" s="238"/>
      <c r="I35" s="113">
        <f>I14+I22+I26+I29+I33</f>
        <v>341.9166666666667</v>
      </c>
    </row>
    <row r="36" spans="1:9" s="1" customFormat="1" ht="18" customHeight="1" thickBot="1">
      <c r="A36" s="103" t="s">
        <v>123</v>
      </c>
      <c r="B36" s="104"/>
      <c r="C36" s="20"/>
      <c r="D36" s="239" t="s">
        <v>121</v>
      </c>
      <c r="E36" s="240"/>
      <c r="F36" s="240"/>
      <c r="G36" s="240"/>
      <c r="H36" s="240"/>
      <c r="I36" s="114" t="str">
        <f>IF(I10="","-",(((I14+I29+I33+(IF(B26="OUI",I26,0)))*I10/12)+I22))</f>
        <v>-</v>
      </c>
    </row>
    <row r="37" spans="1:9" s="1" customFormat="1" ht="9.75" customHeight="1" thickBot="1">
      <c r="A37" s="20"/>
      <c r="B37" s="20"/>
      <c r="C37" s="20"/>
      <c r="D37" s="20"/>
      <c r="E37" s="20"/>
      <c r="F37" s="20"/>
      <c r="G37" s="21"/>
      <c r="H37" s="22"/>
      <c r="I37" s="22"/>
    </row>
    <row r="38" spans="1:9" s="1" customFormat="1" ht="19.5" customHeight="1" thickBot="1">
      <c r="A38" s="20"/>
      <c r="B38" s="241" t="s">
        <v>45</v>
      </c>
      <c r="C38" s="242"/>
      <c r="D38" s="242"/>
      <c r="E38" s="242"/>
      <c r="F38" s="242"/>
      <c r="G38" s="242"/>
      <c r="H38" s="243"/>
      <c r="I38" s="115">
        <f>IF(I10="",IF(I35&lt;I9,0,I35-I9),IF(I36&lt;I11,0,I36-I11))</f>
        <v>0</v>
      </c>
    </row>
    <row r="39" spans="1:9" s="1" customFormat="1" ht="9.75" customHeight="1" thickBot="1">
      <c r="A39" s="20"/>
      <c r="B39" s="20"/>
      <c r="C39" s="20"/>
      <c r="D39" s="20"/>
      <c r="E39" s="23"/>
      <c r="F39" s="23"/>
      <c r="G39" s="23"/>
      <c r="H39" s="23"/>
      <c r="I39" s="24"/>
    </row>
    <row r="40" spans="1:9" s="1" customFormat="1" ht="19.5" customHeight="1" thickBot="1">
      <c r="A40" s="20"/>
      <c r="B40" s="211" t="s">
        <v>136</v>
      </c>
      <c r="C40" s="212"/>
      <c r="D40" s="212"/>
      <c r="E40" s="212"/>
      <c r="F40" s="212"/>
      <c r="G40" s="212"/>
      <c r="H40" s="213"/>
      <c r="I40" s="154">
        <f>IF(I10="",-I14,-I14*I10/12)</f>
        <v>0</v>
      </c>
    </row>
    <row r="41" spans="1:9" s="1" customFormat="1" ht="39.75" customHeight="1" thickBot="1">
      <c r="A41" s="20"/>
      <c r="B41" s="217" t="s">
        <v>138</v>
      </c>
      <c r="C41" s="218"/>
      <c r="D41" s="219" t="s">
        <v>147</v>
      </c>
      <c r="E41" s="219"/>
      <c r="F41" s="219"/>
      <c r="G41" s="219"/>
      <c r="H41" s="219"/>
      <c r="I41" s="220"/>
    </row>
    <row r="42" spans="1:9" s="1" customFormat="1" ht="9.75" customHeight="1" thickBot="1">
      <c r="A42" s="20"/>
      <c r="B42" s="20"/>
      <c r="C42" s="20"/>
      <c r="D42" s="20"/>
      <c r="E42" s="23"/>
      <c r="F42" s="23"/>
      <c r="G42" s="23"/>
      <c r="H42" s="23"/>
      <c r="I42" s="24"/>
    </row>
    <row r="43" spans="1:9" s="1" customFormat="1" ht="19.5" customHeight="1" thickBot="1">
      <c r="A43" s="20"/>
      <c r="B43" s="49"/>
      <c r="C43" s="49"/>
      <c r="D43" s="49"/>
      <c r="E43" s="49"/>
      <c r="F43" s="214" t="s">
        <v>137</v>
      </c>
      <c r="G43" s="215"/>
      <c r="H43" s="216"/>
      <c r="I43" s="155">
        <f>IF(-I40&gt;I38,0,I38+I40)</f>
        <v>0</v>
      </c>
    </row>
    <row r="44" spans="1:9" s="1" customFormat="1" ht="9.75" customHeight="1">
      <c r="A44" s="20"/>
      <c r="B44" s="20"/>
      <c r="C44" s="20"/>
      <c r="D44" s="20"/>
      <c r="E44" s="23"/>
      <c r="F44" s="23"/>
      <c r="G44" s="23"/>
      <c r="H44" s="23"/>
      <c r="I44" s="24"/>
    </row>
    <row r="45" spans="1:9" s="1" customFormat="1" ht="18" customHeight="1">
      <c r="A45" s="20" t="s">
        <v>142</v>
      </c>
      <c r="B45" s="20"/>
      <c r="C45" s="35" t="str">
        <f>IF(I43=0,"-",[1]!ConvNumberLetter(I43,1,0))</f>
        <v>-</v>
      </c>
      <c r="D45" s="35"/>
      <c r="E45" s="23"/>
      <c r="F45" s="23"/>
      <c r="G45" s="23"/>
      <c r="H45" s="23"/>
      <c r="I45" s="24"/>
    </row>
    <row r="46" spans="1:9" s="1" customFormat="1" ht="4.5" customHeight="1">
      <c r="A46" s="35"/>
      <c r="B46" s="35"/>
      <c r="C46" s="35"/>
      <c r="D46" s="35"/>
      <c r="E46" s="35"/>
      <c r="F46" s="35"/>
      <c r="G46" s="35"/>
      <c r="H46" s="35"/>
      <c r="I46" s="35"/>
    </row>
    <row r="47" spans="1:9" s="1" customFormat="1" ht="19.5" customHeight="1">
      <c r="A47" s="11"/>
      <c r="B47" s="11"/>
      <c r="C47" s="11"/>
      <c r="D47" s="11"/>
      <c r="E47" s="11"/>
      <c r="F47" s="11"/>
      <c r="G47" s="11" t="s">
        <v>69</v>
      </c>
      <c r="H47" s="22"/>
      <c r="I47" s="22"/>
    </row>
    <row r="48" spans="1:9" s="1" customFormat="1" ht="4.5" customHeight="1">
      <c r="A48" s="11"/>
      <c r="B48" s="11"/>
      <c r="C48" s="11"/>
      <c r="D48" s="11"/>
      <c r="E48" s="11"/>
      <c r="F48" s="11"/>
      <c r="G48" s="11"/>
      <c r="H48" s="22"/>
      <c r="I48" s="22"/>
    </row>
    <row r="49" spans="1:9" s="1" customFormat="1" ht="19.5" customHeight="1">
      <c r="A49" s="11"/>
      <c r="B49" s="11"/>
      <c r="C49" s="11"/>
      <c r="D49" s="11"/>
      <c r="E49" s="11"/>
      <c r="F49" s="11"/>
      <c r="G49" s="11" t="s">
        <v>46</v>
      </c>
      <c r="H49" s="22"/>
      <c r="I49" s="22"/>
    </row>
    <row r="50" spans="1:9" s="1" customFormat="1" ht="19.5" customHeight="1">
      <c r="A50" s="20"/>
      <c r="B50" s="20"/>
      <c r="C50" s="20"/>
      <c r="D50" s="20"/>
      <c r="E50" s="20"/>
      <c r="F50" s="20"/>
      <c r="G50" s="11"/>
      <c r="H50" s="22"/>
      <c r="I50" s="22"/>
    </row>
    <row r="51" ht="19.5" customHeight="1">
      <c r="G51" s="11" t="s">
        <v>148</v>
      </c>
    </row>
    <row r="52" ht="9.75" customHeight="1"/>
    <row r="53" ht="12.75" customHeight="1">
      <c r="A53" s="63" t="s">
        <v>79</v>
      </c>
    </row>
    <row r="54" ht="12.75" customHeight="1">
      <c r="A54" s="63" t="s">
        <v>73</v>
      </c>
    </row>
    <row r="55" ht="12.75" customHeight="1">
      <c r="A55" s="63" t="s">
        <v>74</v>
      </c>
    </row>
    <row r="56" ht="12.75" customHeight="1">
      <c r="A56" s="63" t="s">
        <v>130</v>
      </c>
    </row>
    <row r="57" ht="12.75" customHeight="1">
      <c r="A57" s="63" t="s">
        <v>75</v>
      </c>
    </row>
    <row r="58" ht="12.75" customHeight="1">
      <c r="A58" s="63" t="s">
        <v>76</v>
      </c>
    </row>
    <row r="59" ht="12.75" customHeight="1">
      <c r="A59" s="63" t="s">
        <v>122</v>
      </c>
    </row>
  </sheetData>
  <sheetProtection/>
  <mergeCells count="61">
    <mergeCell ref="A6:I6"/>
    <mergeCell ref="A1:I1"/>
    <mergeCell ref="A2:I2"/>
    <mergeCell ref="A3:I3"/>
    <mergeCell ref="B4:H4"/>
    <mergeCell ref="A5:I5"/>
    <mergeCell ref="D14:E14"/>
    <mergeCell ref="F14:G14"/>
    <mergeCell ref="B8:C8"/>
    <mergeCell ref="D8:E9"/>
    <mergeCell ref="F8:H8"/>
    <mergeCell ref="B9:C9"/>
    <mergeCell ref="B10:C10"/>
    <mergeCell ref="D10:E10"/>
    <mergeCell ref="F10:H10"/>
    <mergeCell ref="B11:C11"/>
    <mergeCell ref="D11:E11"/>
    <mergeCell ref="F11:H11"/>
    <mergeCell ref="D13:E13"/>
    <mergeCell ref="F13:G13"/>
    <mergeCell ref="A22:C22"/>
    <mergeCell ref="D22:E22"/>
    <mergeCell ref="F22:G22"/>
    <mergeCell ref="B15:I15"/>
    <mergeCell ref="A16:E16"/>
    <mergeCell ref="F16:G16"/>
    <mergeCell ref="D18:E18"/>
    <mergeCell ref="F18:G18"/>
    <mergeCell ref="D19:E19"/>
    <mergeCell ref="F19:G19"/>
    <mergeCell ref="I24:I25"/>
    <mergeCell ref="F26:G26"/>
    <mergeCell ref="D20:E20"/>
    <mergeCell ref="F20:G20"/>
    <mergeCell ref="D21:E21"/>
    <mergeCell ref="F21:G21"/>
    <mergeCell ref="A24:A26"/>
    <mergeCell ref="B24:B25"/>
    <mergeCell ref="C24:E24"/>
    <mergeCell ref="F24:G25"/>
    <mergeCell ref="H24:H25"/>
    <mergeCell ref="A28:B28"/>
    <mergeCell ref="D28:E28"/>
    <mergeCell ref="F28:G28"/>
    <mergeCell ref="A29:B29"/>
    <mergeCell ref="D29:E29"/>
    <mergeCell ref="F29:G29"/>
    <mergeCell ref="A31:A32"/>
    <mergeCell ref="B31:B32"/>
    <mergeCell ref="C31:C32"/>
    <mergeCell ref="D31:E31"/>
    <mergeCell ref="F31:G31"/>
    <mergeCell ref="F43:H43"/>
    <mergeCell ref="I31:I32"/>
    <mergeCell ref="D35:H35"/>
    <mergeCell ref="D36:H36"/>
    <mergeCell ref="B38:H38"/>
    <mergeCell ref="B40:H40"/>
    <mergeCell ref="B41:C41"/>
    <mergeCell ref="D41:I41"/>
    <mergeCell ref="H31:H32"/>
  </mergeCells>
  <printOptions horizontalCentered="1"/>
  <pageMargins left="0.1968503937007874" right="0.1968503937007874" top="0.11811023622047245" bottom="0.11811023622047245" header="0" footer="0"/>
  <pageSetup fitToHeight="1" fitToWidth="1" horizontalDpi="600" verticalDpi="600" orientation="portrait" paperSize="9" scale="81"/>
</worksheet>
</file>

<file path=xl/worksheets/sheet36.xml><?xml version="1.0" encoding="utf-8"?>
<worksheet xmlns="http://schemas.openxmlformats.org/spreadsheetml/2006/main" xmlns:r="http://schemas.openxmlformats.org/officeDocument/2006/relationships">
  <sheetPr>
    <pageSetUpPr fitToPage="1"/>
  </sheetPr>
  <dimension ref="A1:IV59"/>
  <sheetViews>
    <sheetView zoomScalePageLayoutView="0" workbookViewId="0" topLeftCell="A1">
      <selection activeCell="A9" sqref="A9"/>
    </sheetView>
  </sheetViews>
  <sheetFormatPr defaultColWidth="11.00390625" defaultRowHeight="14.25"/>
  <cols>
    <col min="1" max="1" width="18.625" style="11" customWidth="1"/>
    <col min="2" max="3" width="12.625" style="11" customWidth="1"/>
    <col min="4" max="7" width="6.625" style="11" customWidth="1"/>
    <col min="8" max="8" width="12.625" style="11" customWidth="1"/>
    <col min="9" max="9" width="13.625" style="11" customWidth="1"/>
    <col min="10" max="10" width="11.625" style="1" customWidth="1"/>
    <col min="11" max="16384" width="10.625" style="1" customWidth="1"/>
  </cols>
  <sheetData>
    <row r="1" spans="1:9" ht="18">
      <c r="A1" s="196" t="s">
        <v>27</v>
      </c>
      <c r="B1" s="196"/>
      <c r="C1" s="196"/>
      <c r="D1" s="196"/>
      <c r="E1" s="196"/>
      <c r="F1" s="196"/>
      <c r="G1" s="196"/>
      <c r="H1" s="196"/>
      <c r="I1" s="196"/>
    </row>
    <row r="2" spans="1:9" ht="18">
      <c r="A2" s="196">
        <v>2017</v>
      </c>
      <c r="B2" s="196"/>
      <c r="C2" s="196"/>
      <c r="D2" s="196"/>
      <c r="E2" s="196"/>
      <c r="F2" s="196"/>
      <c r="G2" s="196"/>
      <c r="H2" s="196"/>
      <c r="I2" s="196"/>
    </row>
    <row r="3" spans="1:256" s="4" customFormat="1" ht="24.75" customHeight="1">
      <c r="A3" s="197" t="s">
        <v>44</v>
      </c>
      <c r="B3" s="198"/>
      <c r="C3" s="198"/>
      <c r="D3" s="198"/>
      <c r="E3" s="198"/>
      <c r="F3" s="198"/>
      <c r="G3" s="198"/>
      <c r="H3" s="198"/>
      <c r="I3" s="19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9.75" customHeight="1">
      <c r="A4" s="12"/>
      <c r="B4" s="199"/>
      <c r="C4" s="199"/>
      <c r="D4" s="199"/>
      <c r="E4" s="199"/>
      <c r="F4" s="199"/>
      <c r="G4" s="199"/>
      <c r="H4" s="199"/>
      <c r="I4" s="13"/>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3.5">
      <c r="A5" s="200" t="s">
        <v>28</v>
      </c>
      <c r="B5" s="201"/>
      <c r="C5" s="201"/>
      <c r="D5" s="201"/>
      <c r="E5" s="201"/>
      <c r="F5" s="201"/>
      <c r="G5" s="201"/>
      <c r="H5" s="201"/>
      <c r="I5" s="202"/>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49.5" customHeight="1">
      <c r="A6" s="294" t="s">
        <v>120</v>
      </c>
      <c r="B6" s="295"/>
      <c r="C6" s="295"/>
      <c r="D6" s="295"/>
      <c r="E6" s="295"/>
      <c r="F6" s="295"/>
      <c r="G6" s="295"/>
      <c r="H6" s="295"/>
      <c r="I6" s="296"/>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9.75" customHeight="1" thickBot="1">
      <c r="A7" s="12"/>
      <c r="B7" s="160"/>
      <c r="C7" s="160"/>
      <c r="D7" s="160"/>
      <c r="E7" s="160"/>
      <c r="F7" s="160"/>
      <c r="G7" s="160"/>
      <c r="H7" s="160"/>
      <c r="I7" s="13"/>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18" customHeight="1">
      <c r="A8" s="38" t="s">
        <v>19</v>
      </c>
      <c r="B8" s="300" t="s">
        <v>183</v>
      </c>
      <c r="C8" s="301"/>
      <c r="D8" s="221" t="s">
        <v>128</v>
      </c>
      <c r="E8" s="222"/>
      <c r="F8" s="302" t="s">
        <v>64</v>
      </c>
      <c r="G8" s="302"/>
      <c r="H8" s="303"/>
      <c r="I8" s="84"/>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18" customHeight="1">
      <c r="A9" s="39" t="s">
        <v>49</v>
      </c>
      <c r="B9" s="304"/>
      <c r="C9" s="305"/>
      <c r="D9" s="223"/>
      <c r="E9" s="224"/>
      <c r="F9" s="85" t="s">
        <v>81</v>
      </c>
      <c r="G9" s="85"/>
      <c r="H9" s="86"/>
      <c r="I9" s="40">
        <f>Taux!A37</f>
        <v>1785</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18" customHeight="1" thickBot="1">
      <c r="A10" s="91" t="s">
        <v>55</v>
      </c>
      <c r="B10" s="306"/>
      <c r="C10" s="307"/>
      <c r="D10" s="225" t="s">
        <v>129</v>
      </c>
      <c r="E10" s="226"/>
      <c r="F10" s="308" t="s">
        <v>77</v>
      </c>
      <c r="G10" s="309"/>
      <c r="H10" s="309"/>
      <c r="I10" s="93"/>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4" customFormat="1" ht="18" customHeight="1" thickBot="1">
      <c r="A11" s="87" t="s">
        <v>48</v>
      </c>
      <c r="B11" s="312"/>
      <c r="C11" s="313"/>
      <c r="D11" s="227">
        <v>350</v>
      </c>
      <c r="E11" s="228"/>
      <c r="F11" s="229" t="s">
        <v>78</v>
      </c>
      <c r="G11" s="229"/>
      <c r="H11" s="230"/>
      <c r="I11" s="92" t="str">
        <f>IF(I10="","-",I9*I10/12)</f>
        <v>-</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4" customFormat="1" ht="9.75" customHeight="1" thickBot="1">
      <c r="A12" s="15"/>
      <c r="B12" s="16"/>
      <c r="C12" s="160"/>
      <c r="D12" s="160"/>
      <c r="E12" s="160"/>
      <c r="F12" s="160"/>
      <c r="G12" s="160"/>
      <c r="H12" s="160"/>
      <c r="I12" s="13"/>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4" customFormat="1" ht="34.5" customHeight="1">
      <c r="A13" s="25" t="s">
        <v>20</v>
      </c>
      <c r="B13" s="26" t="s">
        <v>56</v>
      </c>
      <c r="C13" s="26" t="s">
        <v>57</v>
      </c>
      <c r="D13" s="261" t="s">
        <v>58</v>
      </c>
      <c r="E13" s="262"/>
      <c r="F13" s="273" t="s">
        <v>34</v>
      </c>
      <c r="G13" s="274"/>
      <c r="H13" s="27" t="s">
        <v>33</v>
      </c>
      <c r="I13" s="28" t="s">
        <v>0</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4" customFormat="1" ht="18" customHeight="1">
      <c r="A14" s="88" t="s">
        <v>9</v>
      </c>
      <c r="B14" s="94">
        <f>I8</f>
        <v>0</v>
      </c>
      <c r="C14" s="89"/>
      <c r="D14" s="310">
        <f>IF((B14+(C14*0.25)&lt;F16),(B14+(C14*0.25)),F16)</f>
        <v>0</v>
      </c>
      <c r="E14" s="311"/>
      <c r="F14" s="271">
        <f>D14*(10/12)*Taux!C5</f>
        <v>0</v>
      </c>
      <c r="G14" s="272"/>
      <c r="H14" s="116">
        <f>D14*(2/12)*Taux!C6</f>
        <v>0</v>
      </c>
      <c r="I14" s="117">
        <f>F14+H14</f>
        <v>0</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4" customFormat="1" ht="18" customHeight="1" thickBot="1">
      <c r="A15" s="29" t="s">
        <v>71</v>
      </c>
      <c r="B15" s="297"/>
      <c r="C15" s="298"/>
      <c r="D15" s="298"/>
      <c r="E15" s="298"/>
      <c r="F15" s="298"/>
      <c r="G15" s="298"/>
      <c r="H15" s="298"/>
      <c r="I15" s="299"/>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4" customFormat="1" ht="18" customHeight="1" thickBot="1">
      <c r="A16" s="275" t="s">
        <v>135</v>
      </c>
      <c r="B16" s="276"/>
      <c r="C16" s="276"/>
      <c r="D16" s="276"/>
      <c r="E16" s="277"/>
      <c r="F16" s="278">
        <f>IF(D11="","",IF(D11&lt;=Taux!B10,Taux!C10,(IF(AND(D11&gt;Taux!B10,D11&lt;=Taux!B11),Taux!C11,(IF(AND(D11&gt;Taux!B11,D11&lt;=Taux!B12),Taux!C12,(IF(AND(D11&gt;Taux!B12,D11&lt;=Taux!B13),Taux!C13,Taux!C14))))))))</f>
        <v>3</v>
      </c>
      <c r="G16" s="279"/>
      <c r="H16" s="152"/>
      <c r="I16" s="15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4" customFormat="1" ht="9.75" customHeight="1" thickBot="1">
      <c r="A17" s="11"/>
      <c r="B17" s="11"/>
      <c r="C17" s="11"/>
      <c r="D17" s="11"/>
      <c r="E17" s="11"/>
      <c r="F17" s="11"/>
      <c r="G17" s="11"/>
      <c r="H17" s="11"/>
      <c r="I17" s="1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4" customFormat="1" ht="34.5" customHeight="1">
      <c r="A18" s="62" t="s">
        <v>72</v>
      </c>
      <c r="B18" s="33" t="s">
        <v>99</v>
      </c>
      <c r="C18" s="33" t="s">
        <v>100</v>
      </c>
      <c r="D18" s="261" t="s">
        <v>47</v>
      </c>
      <c r="E18" s="262"/>
      <c r="F18" s="273" t="s">
        <v>31</v>
      </c>
      <c r="G18" s="274"/>
      <c r="H18" s="27" t="s">
        <v>32</v>
      </c>
      <c r="I18" s="28" t="s">
        <v>112</v>
      </c>
      <c r="J18" s="10"/>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4" customFormat="1" ht="18" customHeight="1">
      <c r="A19" s="32" t="s">
        <v>22</v>
      </c>
      <c r="B19" s="42"/>
      <c r="C19" s="43"/>
      <c r="D19" s="231">
        <f>IF($B$26="OUI","-",C19-B19)</f>
        <v>0</v>
      </c>
      <c r="E19" s="232"/>
      <c r="F19" s="233">
        <f>IF(D19="-","-",D19*Taux!$C$18*10/12)</f>
        <v>0</v>
      </c>
      <c r="G19" s="234"/>
      <c r="H19" s="107">
        <f>IF(D19="-","-",D19*Taux!$C$19*2/12)</f>
        <v>0</v>
      </c>
      <c r="I19" s="108">
        <f>IF(D19="-","-",F19+H19)</f>
        <v>0</v>
      </c>
      <c r="J19" s="10"/>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4" customFormat="1" ht="18" customHeight="1">
      <c r="A20" s="32" t="s">
        <v>23</v>
      </c>
      <c r="B20" s="42"/>
      <c r="C20" s="43"/>
      <c r="D20" s="231">
        <f>IF($B$26="OUI","-",C20-B20)</f>
        <v>0</v>
      </c>
      <c r="E20" s="232"/>
      <c r="F20" s="233">
        <f>IF(D20="-","-",D20*Taux!$C$18*10/12)</f>
        <v>0</v>
      </c>
      <c r="G20" s="234"/>
      <c r="H20" s="107">
        <f>IF(D20="-","-",D20*Taux!$C$19*2/12)</f>
        <v>0</v>
      </c>
      <c r="I20" s="108">
        <f>IF(D20="-","-",F20+H20)</f>
        <v>0</v>
      </c>
      <c r="J20" s="10"/>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4" customFormat="1" ht="18" customHeight="1">
      <c r="A21" s="32" t="s">
        <v>24</v>
      </c>
      <c r="B21" s="42"/>
      <c r="C21" s="43"/>
      <c r="D21" s="231">
        <f>IF($B$26="OUI","-",C21-B21)</f>
        <v>0</v>
      </c>
      <c r="E21" s="232"/>
      <c r="F21" s="233">
        <f>IF(D21="-","-",D21*Taux!$C$18*10/12)</f>
        <v>0</v>
      </c>
      <c r="G21" s="234"/>
      <c r="H21" s="107">
        <f>IF(D21="-","-",D21*Taux!$C$19*2/12)</f>
        <v>0</v>
      </c>
      <c r="I21" s="108">
        <f>IF(D21="-","-",F21+H21)</f>
        <v>0</v>
      </c>
      <c r="J21" s="10"/>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4" customFormat="1" ht="18" customHeight="1" thickBot="1">
      <c r="A22" s="265" t="s">
        <v>29</v>
      </c>
      <c r="B22" s="266"/>
      <c r="C22" s="266"/>
      <c r="D22" s="267">
        <f>SUM(D19:E21)</f>
        <v>0</v>
      </c>
      <c r="E22" s="268"/>
      <c r="F22" s="269">
        <f>SUM(F19:G21)</f>
        <v>0</v>
      </c>
      <c r="G22" s="270"/>
      <c r="H22" s="109">
        <f>SUM(H19:H21)</f>
        <v>0</v>
      </c>
      <c r="I22" s="110">
        <f>SUM(I19:I21)</f>
        <v>0</v>
      </c>
      <c r="J22" s="10"/>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4" customFormat="1" ht="9.75" customHeight="1" thickBot="1">
      <c r="A23" s="15"/>
      <c r="B23" s="15"/>
      <c r="C23" s="15"/>
      <c r="D23" s="131"/>
      <c r="E23" s="131"/>
      <c r="F23" s="132"/>
      <c r="G23" s="132"/>
      <c r="H23" s="133"/>
      <c r="I23" s="132"/>
      <c r="J23" s="10"/>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4" customFormat="1" ht="16.5" customHeight="1">
      <c r="A24" s="280" t="s">
        <v>113</v>
      </c>
      <c r="B24" s="288" t="s">
        <v>110</v>
      </c>
      <c r="C24" s="285" t="s">
        <v>116</v>
      </c>
      <c r="D24" s="286"/>
      <c r="E24" s="287"/>
      <c r="F24" s="290" t="s">
        <v>31</v>
      </c>
      <c r="G24" s="291"/>
      <c r="H24" s="235" t="s">
        <v>32</v>
      </c>
      <c r="I24" s="263" t="s">
        <v>111</v>
      </c>
      <c r="J24" s="10"/>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4" customFormat="1" ht="16.5" customHeight="1">
      <c r="A25" s="281"/>
      <c r="B25" s="289"/>
      <c r="C25" s="134" t="s">
        <v>118</v>
      </c>
      <c r="D25" s="136" t="s">
        <v>117</v>
      </c>
      <c r="E25" s="135" t="s">
        <v>119</v>
      </c>
      <c r="F25" s="292"/>
      <c r="G25" s="293"/>
      <c r="H25" s="236"/>
      <c r="I25" s="264"/>
      <c r="J25" s="10"/>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4" customFormat="1" ht="19.5" customHeight="1" thickBot="1">
      <c r="A26" s="282"/>
      <c r="B26" s="137" t="s">
        <v>114</v>
      </c>
      <c r="C26" s="140" t="str">
        <f>IF(B26="OUI",D26+E26,"-")</f>
        <v>-</v>
      </c>
      <c r="D26" s="139" t="str">
        <f>IF(B26="OUI",Taux!C25,"-")</f>
        <v>-</v>
      </c>
      <c r="E26" s="138" t="str">
        <f>IF(B26="OUI",IF(B33&lt;=2,Taux!C22,IF(B33&gt;4,Taux!C24,Taux!C23)),"-")</f>
        <v>-</v>
      </c>
      <c r="F26" s="283" t="str">
        <f>IF(B26="OUI",C26*Taux!$C$18*10/12,"-")</f>
        <v>-</v>
      </c>
      <c r="G26" s="284"/>
      <c r="H26" s="109" t="str">
        <f>IF(B26="OUI",C26*Taux!$C$19*2/12,"-")</f>
        <v>-</v>
      </c>
      <c r="I26" s="110">
        <f>IF(B26="OUI",F26+H26,0)</f>
        <v>0</v>
      </c>
      <c r="J26" s="10"/>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4" customFormat="1" ht="9.75" customHeight="1" thickBot="1">
      <c r="A27" s="12"/>
      <c r="B27" s="12"/>
      <c r="C27" s="13"/>
      <c r="D27" s="13"/>
      <c r="E27" s="17"/>
      <c r="F27" s="17"/>
      <c r="G27" s="18"/>
      <c r="H27" s="17"/>
      <c r="I27" s="19"/>
      <c r="J27" s="10"/>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4" customFormat="1" ht="34.5" customHeight="1">
      <c r="A28" s="244" t="s">
        <v>25</v>
      </c>
      <c r="B28" s="245"/>
      <c r="C28" s="31" t="s">
        <v>7</v>
      </c>
      <c r="D28" s="246" t="s">
        <v>8</v>
      </c>
      <c r="E28" s="247"/>
      <c r="F28" s="248" t="s">
        <v>35</v>
      </c>
      <c r="G28" s="249"/>
      <c r="H28" s="27" t="s">
        <v>36</v>
      </c>
      <c r="I28" s="28" t="s">
        <v>11</v>
      </c>
      <c r="J28" s="10"/>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4" customFormat="1" ht="18" customHeight="1" thickBot="1">
      <c r="A29" s="253" t="s">
        <v>6</v>
      </c>
      <c r="B29" s="254"/>
      <c r="C29" s="111">
        <f>Taux!C20</f>
        <v>8</v>
      </c>
      <c r="D29" s="255">
        <f>Taux!C21</f>
        <v>8.4</v>
      </c>
      <c r="E29" s="256"/>
      <c r="F29" s="255">
        <f>C29*10</f>
        <v>80</v>
      </c>
      <c r="G29" s="256"/>
      <c r="H29" s="111">
        <f>D29*2</f>
        <v>16.8</v>
      </c>
      <c r="I29" s="110">
        <f>F29+H29</f>
        <v>96.8</v>
      </c>
      <c r="J29" s="10"/>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4" customFormat="1" ht="9.75" customHeight="1" thickBot="1">
      <c r="A30" s="12"/>
      <c r="B30" s="12"/>
      <c r="C30" s="13"/>
      <c r="D30" s="13"/>
      <c r="E30" s="17"/>
      <c r="F30" s="17"/>
      <c r="G30" s="18"/>
      <c r="H30" s="17"/>
      <c r="I30" s="19"/>
      <c r="J30" s="10"/>
      <c r="K30" s="6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10" s="1" customFormat="1" ht="16.5" customHeight="1">
      <c r="A31" s="257" t="s">
        <v>21</v>
      </c>
      <c r="B31" s="259" t="s">
        <v>37</v>
      </c>
      <c r="C31" s="259" t="s">
        <v>26</v>
      </c>
      <c r="D31" s="261" t="s">
        <v>39</v>
      </c>
      <c r="E31" s="262"/>
      <c r="F31" s="261" t="s">
        <v>40</v>
      </c>
      <c r="G31" s="262"/>
      <c r="H31" s="250" t="s">
        <v>41</v>
      </c>
      <c r="I31" s="251" t="s">
        <v>10</v>
      </c>
      <c r="J31" s="10"/>
    </row>
    <row r="32" spans="1:10" s="1" customFormat="1" ht="16.5" customHeight="1">
      <c r="A32" s="258"/>
      <c r="B32" s="260"/>
      <c r="C32" s="260"/>
      <c r="D32" s="37" t="s">
        <v>42</v>
      </c>
      <c r="E32" s="37" t="s">
        <v>43</v>
      </c>
      <c r="F32" s="37" t="s">
        <v>42</v>
      </c>
      <c r="G32" s="37" t="s">
        <v>84</v>
      </c>
      <c r="H32" s="210"/>
      <c r="I32" s="252"/>
      <c r="J32" s="10"/>
    </row>
    <row r="33" spans="1:10" s="1" customFormat="1" ht="18" customHeight="1" thickBot="1">
      <c r="A33" s="34" t="s">
        <v>9</v>
      </c>
      <c r="B33" s="41"/>
      <c r="C33" s="30">
        <f>IF(B33&lt;=2,Taux!C30,IF(B33&gt;4,Taux!C32,Taux!C31))</f>
        <v>70</v>
      </c>
      <c r="D33" s="41"/>
      <c r="E33" s="30">
        <f>D33*Taux!C34</f>
        <v>0</v>
      </c>
      <c r="F33" s="41"/>
      <c r="G33" s="30">
        <f>F33*Taux!C33</f>
        <v>0</v>
      </c>
      <c r="H33" s="161">
        <f>C33+E33+G33</f>
        <v>70</v>
      </c>
      <c r="I33" s="112">
        <f>(((H33*Taux!C28)*10/12)+((H33*Taux!C29)*2/12))</f>
        <v>245.11666666666667</v>
      </c>
      <c r="J33" s="10"/>
    </row>
    <row r="34" spans="1:9" s="1" customFormat="1" ht="9.75" customHeight="1" thickBot="1">
      <c r="A34" s="20"/>
      <c r="B34" s="20"/>
      <c r="C34" s="20"/>
      <c r="D34" s="20"/>
      <c r="E34" s="20"/>
      <c r="F34" s="20"/>
      <c r="G34" s="21"/>
      <c r="H34" s="22"/>
      <c r="I34" s="22"/>
    </row>
    <row r="35" spans="1:9" s="1" customFormat="1" ht="18" customHeight="1" thickBot="1">
      <c r="A35" s="103" t="s">
        <v>59</v>
      </c>
      <c r="B35" s="104"/>
      <c r="C35" s="20"/>
      <c r="D35" s="237" t="s">
        <v>80</v>
      </c>
      <c r="E35" s="238"/>
      <c r="F35" s="238"/>
      <c r="G35" s="238"/>
      <c r="H35" s="238"/>
      <c r="I35" s="113">
        <f>I14+I22+I26+I29+I33</f>
        <v>341.9166666666667</v>
      </c>
    </row>
    <row r="36" spans="1:9" s="1" customFormat="1" ht="18" customHeight="1" thickBot="1">
      <c r="A36" s="103" t="s">
        <v>123</v>
      </c>
      <c r="B36" s="104"/>
      <c r="C36" s="20"/>
      <c r="D36" s="239" t="s">
        <v>121</v>
      </c>
      <c r="E36" s="240"/>
      <c r="F36" s="240"/>
      <c r="G36" s="240"/>
      <c r="H36" s="240"/>
      <c r="I36" s="114" t="str">
        <f>IF(I10="","-",(((I14+I29+I33+(IF(B26="OUI",I26,0)))*I10/12)+I22))</f>
        <v>-</v>
      </c>
    </row>
    <row r="37" spans="1:9" s="1" customFormat="1" ht="9.75" customHeight="1" thickBot="1">
      <c r="A37" s="20"/>
      <c r="B37" s="20"/>
      <c r="C37" s="20"/>
      <c r="D37" s="20"/>
      <c r="E37" s="20"/>
      <c r="F37" s="20"/>
      <c r="G37" s="21"/>
      <c r="H37" s="22"/>
      <c r="I37" s="22"/>
    </row>
    <row r="38" spans="1:9" s="1" customFormat="1" ht="19.5" customHeight="1" thickBot="1">
      <c r="A38" s="20"/>
      <c r="B38" s="241" t="s">
        <v>45</v>
      </c>
      <c r="C38" s="242"/>
      <c r="D38" s="242"/>
      <c r="E38" s="242"/>
      <c r="F38" s="242"/>
      <c r="G38" s="242"/>
      <c r="H38" s="243"/>
      <c r="I38" s="115">
        <f>IF(I10="",IF(I35&lt;I9,0,I35-I9),IF(I36&lt;I11,0,I36-I11))</f>
        <v>0</v>
      </c>
    </row>
    <row r="39" spans="1:9" s="1" customFormat="1" ht="9.75" customHeight="1" thickBot="1">
      <c r="A39" s="20"/>
      <c r="B39" s="20"/>
      <c r="C39" s="20"/>
      <c r="D39" s="20"/>
      <c r="E39" s="23"/>
      <c r="F39" s="23"/>
      <c r="G39" s="23"/>
      <c r="H39" s="23"/>
      <c r="I39" s="24"/>
    </row>
    <row r="40" spans="1:9" s="1" customFormat="1" ht="19.5" customHeight="1" thickBot="1">
      <c r="A40" s="20"/>
      <c r="B40" s="211" t="s">
        <v>136</v>
      </c>
      <c r="C40" s="212"/>
      <c r="D40" s="212"/>
      <c r="E40" s="212"/>
      <c r="F40" s="212"/>
      <c r="G40" s="212"/>
      <c r="H40" s="213"/>
      <c r="I40" s="154">
        <f>IF(I10="",-I14,-I14*I10/12)</f>
        <v>0</v>
      </c>
    </row>
    <row r="41" spans="1:9" s="1" customFormat="1" ht="39.75" customHeight="1" thickBot="1">
      <c r="A41" s="20"/>
      <c r="B41" s="217" t="s">
        <v>138</v>
      </c>
      <c r="C41" s="218"/>
      <c r="D41" s="219" t="s">
        <v>147</v>
      </c>
      <c r="E41" s="219"/>
      <c r="F41" s="219"/>
      <c r="G41" s="219"/>
      <c r="H41" s="219"/>
      <c r="I41" s="220"/>
    </row>
    <row r="42" spans="1:9" s="1" customFormat="1" ht="9.75" customHeight="1" thickBot="1">
      <c r="A42" s="20"/>
      <c r="B42" s="20"/>
      <c r="C42" s="20"/>
      <c r="D42" s="20"/>
      <c r="E42" s="23"/>
      <c r="F42" s="23"/>
      <c r="G42" s="23"/>
      <c r="H42" s="23"/>
      <c r="I42" s="24"/>
    </row>
    <row r="43" spans="1:9" s="1" customFormat="1" ht="19.5" customHeight="1" thickBot="1">
      <c r="A43" s="20"/>
      <c r="B43" s="49"/>
      <c r="C43" s="49"/>
      <c r="D43" s="49"/>
      <c r="E43" s="49"/>
      <c r="F43" s="214" t="s">
        <v>137</v>
      </c>
      <c r="G43" s="215"/>
      <c r="H43" s="216"/>
      <c r="I43" s="155">
        <f>IF(-I40&gt;I38,0,I38+I40)</f>
        <v>0</v>
      </c>
    </row>
    <row r="44" spans="1:9" s="1" customFormat="1" ht="9.75" customHeight="1">
      <c r="A44" s="20"/>
      <c r="B44" s="20"/>
      <c r="C44" s="20"/>
      <c r="D44" s="20"/>
      <c r="E44" s="23"/>
      <c r="F44" s="23"/>
      <c r="G44" s="23"/>
      <c r="H44" s="23"/>
      <c r="I44" s="24"/>
    </row>
    <row r="45" spans="1:9" s="1" customFormat="1" ht="18" customHeight="1">
      <c r="A45" s="20" t="s">
        <v>142</v>
      </c>
      <c r="B45" s="20"/>
      <c r="C45" s="35" t="str">
        <f>IF(I43=0,"-",[1]!ConvNumberLetter(I43,1,0))</f>
        <v>-</v>
      </c>
      <c r="D45" s="35"/>
      <c r="E45" s="23"/>
      <c r="F45" s="23"/>
      <c r="G45" s="23"/>
      <c r="H45" s="23"/>
      <c r="I45" s="24"/>
    </row>
    <row r="46" spans="1:9" s="1" customFormat="1" ht="4.5" customHeight="1">
      <c r="A46" s="35"/>
      <c r="B46" s="35"/>
      <c r="C46" s="35"/>
      <c r="D46" s="35"/>
      <c r="E46" s="35"/>
      <c r="F46" s="35"/>
      <c r="G46" s="35"/>
      <c r="H46" s="35"/>
      <c r="I46" s="35"/>
    </row>
    <row r="47" spans="1:9" s="1" customFormat="1" ht="19.5" customHeight="1">
      <c r="A47" s="11"/>
      <c r="B47" s="11"/>
      <c r="C47" s="11"/>
      <c r="D47" s="11"/>
      <c r="E47" s="11"/>
      <c r="F47" s="11"/>
      <c r="G47" s="11" t="s">
        <v>69</v>
      </c>
      <c r="H47" s="22"/>
      <c r="I47" s="22"/>
    </row>
    <row r="48" spans="1:9" s="1" customFormat="1" ht="4.5" customHeight="1">
      <c r="A48" s="11"/>
      <c r="B48" s="11"/>
      <c r="C48" s="11"/>
      <c r="D48" s="11"/>
      <c r="E48" s="11"/>
      <c r="F48" s="11"/>
      <c r="G48" s="11"/>
      <c r="H48" s="22"/>
      <c r="I48" s="22"/>
    </row>
    <row r="49" spans="1:9" s="1" customFormat="1" ht="19.5" customHeight="1">
      <c r="A49" s="11"/>
      <c r="B49" s="11"/>
      <c r="C49" s="11"/>
      <c r="D49" s="11"/>
      <c r="E49" s="11"/>
      <c r="F49" s="11"/>
      <c r="G49" s="11" t="s">
        <v>46</v>
      </c>
      <c r="H49" s="22"/>
      <c r="I49" s="22"/>
    </row>
    <row r="50" spans="1:9" s="1" customFormat="1" ht="19.5" customHeight="1">
      <c r="A50" s="20"/>
      <c r="B50" s="20"/>
      <c r="C50" s="20"/>
      <c r="D50" s="20"/>
      <c r="E50" s="20"/>
      <c r="F50" s="20"/>
      <c r="G50" s="11"/>
      <c r="H50" s="22"/>
      <c r="I50" s="22"/>
    </row>
    <row r="51" ht="19.5" customHeight="1">
      <c r="G51" s="11" t="s">
        <v>148</v>
      </c>
    </row>
    <row r="52" ht="9.75" customHeight="1"/>
    <row r="53" ht="12.75" customHeight="1">
      <c r="A53" s="63" t="s">
        <v>79</v>
      </c>
    </row>
    <row r="54" ht="12.75" customHeight="1">
      <c r="A54" s="63" t="s">
        <v>73</v>
      </c>
    </row>
    <row r="55" ht="12.75" customHeight="1">
      <c r="A55" s="63" t="s">
        <v>74</v>
      </c>
    </row>
    <row r="56" ht="12.75" customHeight="1">
      <c r="A56" s="63" t="s">
        <v>130</v>
      </c>
    </row>
    <row r="57" ht="12.75" customHeight="1">
      <c r="A57" s="63" t="s">
        <v>75</v>
      </c>
    </row>
    <row r="58" ht="12.75" customHeight="1">
      <c r="A58" s="63" t="s">
        <v>76</v>
      </c>
    </row>
    <row r="59" ht="12.75" customHeight="1">
      <c r="A59" s="63" t="s">
        <v>122</v>
      </c>
    </row>
  </sheetData>
  <sheetProtection/>
  <mergeCells count="61">
    <mergeCell ref="A6:I6"/>
    <mergeCell ref="A1:I1"/>
    <mergeCell ref="A2:I2"/>
    <mergeCell ref="A3:I3"/>
    <mergeCell ref="B4:H4"/>
    <mergeCell ref="A5:I5"/>
    <mergeCell ref="D14:E14"/>
    <mergeCell ref="F14:G14"/>
    <mergeCell ref="B8:C8"/>
    <mergeCell ref="D8:E9"/>
    <mergeCell ref="F8:H8"/>
    <mergeCell ref="B9:C9"/>
    <mergeCell ref="B10:C10"/>
    <mergeCell ref="D10:E10"/>
    <mergeCell ref="F10:H10"/>
    <mergeCell ref="B11:C11"/>
    <mergeCell ref="D11:E11"/>
    <mergeCell ref="F11:H11"/>
    <mergeCell ref="D13:E13"/>
    <mergeCell ref="F13:G13"/>
    <mergeCell ref="A22:C22"/>
    <mergeCell ref="D22:E22"/>
    <mergeCell ref="F22:G22"/>
    <mergeCell ref="B15:I15"/>
    <mergeCell ref="A16:E16"/>
    <mergeCell ref="F16:G16"/>
    <mergeCell ref="D18:E18"/>
    <mergeCell ref="F18:G18"/>
    <mergeCell ref="D19:E19"/>
    <mergeCell ref="F19:G19"/>
    <mergeCell ref="I24:I25"/>
    <mergeCell ref="F26:G26"/>
    <mergeCell ref="D20:E20"/>
    <mergeCell ref="F20:G20"/>
    <mergeCell ref="D21:E21"/>
    <mergeCell ref="F21:G21"/>
    <mergeCell ref="A24:A26"/>
    <mergeCell ref="B24:B25"/>
    <mergeCell ref="C24:E24"/>
    <mergeCell ref="F24:G25"/>
    <mergeCell ref="H24:H25"/>
    <mergeCell ref="A28:B28"/>
    <mergeCell ref="D28:E28"/>
    <mergeCell ref="F28:G28"/>
    <mergeCell ref="A29:B29"/>
    <mergeCell ref="D29:E29"/>
    <mergeCell ref="F29:G29"/>
    <mergeCell ref="A31:A32"/>
    <mergeCell ref="B31:B32"/>
    <mergeCell ref="C31:C32"/>
    <mergeCell ref="D31:E31"/>
    <mergeCell ref="F31:G31"/>
    <mergeCell ref="F43:H43"/>
    <mergeCell ref="I31:I32"/>
    <mergeCell ref="D35:H35"/>
    <mergeCell ref="D36:H36"/>
    <mergeCell ref="B38:H38"/>
    <mergeCell ref="B40:H40"/>
    <mergeCell ref="B41:C41"/>
    <mergeCell ref="D41:I41"/>
    <mergeCell ref="H31:H32"/>
  </mergeCells>
  <printOptions horizontalCentered="1"/>
  <pageMargins left="0.1968503937007874" right="0.1968503937007874" top="0.11811023622047245" bottom="0.11811023622047245" header="0" footer="0"/>
  <pageSetup fitToHeight="1" fitToWidth="1" horizontalDpi="600" verticalDpi="600" orientation="portrait" paperSize="9" scale="81"/>
</worksheet>
</file>

<file path=xl/worksheets/sheet37.xml><?xml version="1.0" encoding="utf-8"?>
<worksheet xmlns="http://schemas.openxmlformats.org/spreadsheetml/2006/main" xmlns:r="http://schemas.openxmlformats.org/officeDocument/2006/relationships">
  <sheetPr>
    <pageSetUpPr fitToPage="1"/>
  </sheetPr>
  <dimension ref="A1:IV59"/>
  <sheetViews>
    <sheetView zoomScalePageLayoutView="0" workbookViewId="0" topLeftCell="A1">
      <selection activeCell="A9" sqref="A9"/>
    </sheetView>
  </sheetViews>
  <sheetFormatPr defaultColWidth="11.00390625" defaultRowHeight="14.25"/>
  <cols>
    <col min="1" max="1" width="18.625" style="11" customWidth="1"/>
    <col min="2" max="3" width="12.625" style="11" customWidth="1"/>
    <col min="4" max="7" width="6.625" style="11" customWidth="1"/>
    <col min="8" max="8" width="12.625" style="11" customWidth="1"/>
    <col min="9" max="9" width="13.625" style="11" customWidth="1"/>
    <col min="10" max="10" width="11.625" style="1" customWidth="1"/>
    <col min="11" max="16384" width="10.625" style="1" customWidth="1"/>
  </cols>
  <sheetData>
    <row r="1" spans="1:9" ht="18">
      <c r="A1" s="196" t="s">
        <v>27</v>
      </c>
      <c r="B1" s="196"/>
      <c r="C1" s="196"/>
      <c r="D1" s="196"/>
      <c r="E1" s="196"/>
      <c r="F1" s="196"/>
      <c r="G1" s="196"/>
      <c r="H1" s="196"/>
      <c r="I1" s="196"/>
    </row>
    <row r="2" spans="1:9" ht="18">
      <c r="A2" s="196">
        <v>2017</v>
      </c>
      <c r="B2" s="196"/>
      <c r="C2" s="196"/>
      <c r="D2" s="196"/>
      <c r="E2" s="196"/>
      <c r="F2" s="196"/>
      <c r="G2" s="196"/>
      <c r="H2" s="196"/>
      <c r="I2" s="196"/>
    </row>
    <row r="3" spans="1:256" s="4" customFormat="1" ht="24.75" customHeight="1">
      <c r="A3" s="197" t="s">
        <v>44</v>
      </c>
      <c r="B3" s="198"/>
      <c r="C3" s="198"/>
      <c r="D3" s="198"/>
      <c r="E3" s="198"/>
      <c r="F3" s="198"/>
      <c r="G3" s="198"/>
      <c r="H3" s="198"/>
      <c r="I3" s="19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9.75" customHeight="1">
      <c r="A4" s="12"/>
      <c r="B4" s="199"/>
      <c r="C4" s="199"/>
      <c r="D4" s="199"/>
      <c r="E4" s="199"/>
      <c r="F4" s="199"/>
      <c r="G4" s="199"/>
      <c r="H4" s="199"/>
      <c r="I4" s="13"/>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3.5">
      <c r="A5" s="200" t="s">
        <v>28</v>
      </c>
      <c r="B5" s="201"/>
      <c r="C5" s="201"/>
      <c r="D5" s="201"/>
      <c r="E5" s="201"/>
      <c r="F5" s="201"/>
      <c r="G5" s="201"/>
      <c r="H5" s="201"/>
      <c r="I5" s="202"/>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49.5" customHeight="1">
      <c r="A6" s="294" t="s">
        <v>120</v>
      </c>
      <c r="B6" s="295"/>
      <c r="C6" s="295"/>
      <c r="D6" s="295"/>
      <c r="E6" s="295"/>
      <c r="F6" s="295"/>
      <c r="G6" s="295"/>
      <c r="H6" s="295"/>
      <c r="I6" s="296"/>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9.75" customHeight="1" thickBot="1">
      <c r="A7" s="12"/>
      <c r="B7" s="160"/>
      <c r="C7" s="160"/>
      <c r="D7" s="160"/>
      <c r="E7" s="160"/>
      <c r="F7" s="160"/>
      <c r="G7" s="160"/>
      <c r="H7" s="160"/>
      <c r="I7" s="13"/>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18" customHeight="1">
      <c r="A8" s="38" t="s">
        <v>19</v>
      </c>
      <c r="B8" s="300" t="s">
        <v>183</v>
      </c>
      <c r="C8" s="301"/>
      <c r="D8" s="221" t="s">
        <v>128</v>
      </c>
      <c r="E8" s="222"/>
      <c r="F8" s="302" t="s">
        <v>64</v>
      </c>
      <c r="G8" s="302"/>
      <c r="H8" s="303"/>
      <c r="I8" s="84"/>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18" customHeight="1">
      <c r="A9" s="39" t="s">
        <v>49</v>
      </c>
      <c r="B9" s="304"/>
      <c r="C9" s="305"/>
      <c r="D9" s="223"/>
      <c r="E9" s="224"/>
      <c r="F9" s="85" t="s">
        <v>81</v>
      </c>
      <c r="G9" s="85"/>
      <c r="H9" s="86"/>
      <c r="I9" s="40">
        <f>Taux!A37</f>
        <v>1785</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18" customHeight="1" thickBot="1">
      <c r="A10" s="91" t="s">
        <v>55</v>
      </c>
      <c r="B10" s="306"/>
      <c r="C10" s="307"/>
      <c r="D10" s="225" t="s">
        <v>129</v>
      </c>
      <c r="E10" s="226"/>
      <c r="F10" s="308" t="s">
        <v>77</v>
      </c>
      <c r="G10" s="309"/>
      <c r="H10" s="309"/>
      <c r="I10" s="93"/>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4" customFormat="1" ht="18" customHeight="1" thickBot="1">
      <c r="A11" s="87" t="s">
        <v>48</v>
      </c>
      <c r="B11" s="312"/>
      <c r="C11" s="313"/>
      <c r="D11" s="227">
        <v>350</v>
      </c>
      <c r="E11" s="228"/>
      <c r="F11" s="229" t="s">
        <v>78</v>
      </c>
      <c r="G11" s="229"/>
      <c r="H11" s="230"/>
      <c r="I11" s="92" t="str">
        <f>IF(I10="","-",I9*I10/12)</f>
        <v>-</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4" customFormat="1" ht="9.75" customHeight="1" thickBot="1">
      <c r="A12" s="15"/>
      <c r="B12" s="16"/>
      <c r="C12" s="160"/>
      <c r="D12" s="160"/>
      <c r="E12" s="160"/>
      <c r="F12" s="160"/>
      <c r="G12" s="160"/>
      <c r="H12" s="160"/>
      <c r="I12" s="13"/>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4" customFormat="1" ht="34.5" customHeight="1">
      <c r="A13" s="25" t="s">
        <v>20</v>
      </c>
      <c r="B13" s="26" t="s">
        <v>56</v>
      </c>
      <c r="C13" s="26" t="s">
        <v>57</v>
      </c>
      <c r="D13" s="261" t="s">
        <v>58</v>
      </c>
      <c r="E13" s="262"/>
      <c r="F13" s="273" t="s">
        <v>34</v>
      </c>
      <c r="G13" s="274"/>
      <c r="H13" s="27" t="s">
        <v>33</v>
      </c>
      <c r="I13" s="28" t="s">
        <v>0</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4" customFormat="1" ht="18" customHeight="1">
      <c r="A14" s="88" t="s">
        <v>9</v>
      </c>
      <c r="B14" s="94">
        <f>I8</f>
        <v>0</v>
      </c>
      <c r="C14" s="89"/>
      <c r="D14" s="310">
        <f>IF((B14+(C14*0.25)&lt;F16),(B14+(C14*0.25)),F16)</f>
        <v>0</v>
      </c>
      <c r="E14" s="311"/>
      <c r="F14" s="271">
        <f>D14*(10/12)*Taux!C5</f>
        <v>0</v>
      </c>
      <c r="G14" s="272"/>
      <c r="H14" s="116">
        <f>D14*(2/12)*Taux!C6</f>
        <v>0</v>
      </c>
      <c r="I14" s="117">
        <f>F14+H14</f>
        <v>0</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4" customFormat="1" ht="18" customHeight="1" thickBot="1">
      <c r="A15" s="29" t="s">
        <v>71</v>
      </c>
      <c r="B15" s="297"/>
      <c r="C15" s="298"/>
      <c r="D15" s="298"/>
      <c r="E15" s="298"/>
      <c r="F15" s="298"/>
      <c r="G15" s="298"/>
      <c r="H15" s="298"/>
      <c r="I15" s="299"/>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4" customFormat="1" ht="18" customHeight="1" thickBot="1">
      <c r="A16" s="275" t="s">
        <v>135</v>
      </c>
      <c r="B16" s="276"/>
      <c r="C16" s="276"/>
      <c r="D16" s="276"/>
      <c r="E16" s="277"/>
      <c r="F16" s="278">
        <f>IF(D11="","",IF(D11&lt;=Taux!B10,Taux!C10,(IF(AND(D11&gt;Taux!B10,D11&lt;=Taux!B11),Taux!C11,(IF(AND(D11&gt;Taux!B11,D11&lt;=Taux!B12),Taux!C12,(IF(AND(D11&gt;Taux!B12,D11&lt;=Taux!B13),Taux!C13,Taux!C14))))))))</f>
        <v>3</v>
      </c>
      <c r="G16" s="279"/>
      <c r="H16" s="152"/>
      <c r="I16" s="15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4" customFormat="1" ht="9.75" customHeight="1" thickBot="1">
      <c r="A17" s="11"/>
      <c r="B17" s="11"/>
      <c r="C17" s="11"/>
      <c r="D17" s="11"/>
      <c r="E17" s="11"/>
      <c r="F17" s="11"/>
      <c r="G17" s="11"/>
      <c r="H17" s="11"/>
      <c r="I17" s="1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4" customFormat="1" ht="34.5" customHeight="1">
      <c r="A18" s="62" t="s">
        <v>72</v>
      </c>
      <c r="B18" s="33" t="s">
        <v>99</v>
      </c>
      <c r="C18" s="33" t="s">
        <v>100</v>
      </c>
      <c r="D18" s="261" t="s">
        <v>47</v>
      </c>
      <c r="E18" s="262"/>
      <c r="F18" s="273" t="s">
        <v>31</v>
      </c>
      <c r="G18" s="274"/>
      <c r="H18" s="27" t="s">
        <v>32</v>
      </c>
      <c r="I18" s="28" t="s">
        <v>112</v>
      </c>
      <c r="J18" s="10"/>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4" customFormat="1" ht="18" customHeight="1">
      <c r="A19" s="32" t="s">
        <v>22</v>
      </c>
      <c r="B19" s="42"/>
      <c r="C19" s="43"/>
      <c r="D19" s="231">
        <f>IF($B$26="OUI","-",C19-B19)</f>
        <v>0</v>
      </c>
      <c r="E19" s="232"/>
      <c r="F19" s="233">
        <f>IF(D19="-","-",D19*Taux!$C$18*10/12)</f>
        <v>0</v>
      </c>
      <c r="G19" s="234"/>
      <c r="H19" s="107">
        <f>IF(D19="-","-",D19*Taux!$C$19*2/12)</f>
        <v>0</v>
      </c>
      <c r="I19" s="108">
        <f>IF(D19="-","-",F19+H19)</f>
        <v>0</v>
      </c>
      <c r="J19" s="10"/>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4" customFormat="1" ht="18" customHeight="1">
      <c r="A20" s="32" t="s">
        <v>23</v>
      </c>
      <c r="B20" s="42"/>
      <c r="C20" s="43"/>
      <c r="D20" s="231">
        <f>IF($B$26="OUI","-",C20-B20)</f>
        <v>0</v>
      </c>
      <c r="E20" s="232"/>
      <c r="F20" s="233">
        <f>IF(D20="-","-",D20*Taux!$C$18*10/12)</f>
        <v>0</v>
      </c>
      <c r="G20" s="234"/>
      <c r="H20" s="107">
        <f>IF(D20="-","-",D20*Taux!$C$19*2/12)</f>
        <v>0</v>
      </c>
      <c r="I20" s="108">
        <f>IF(D20="-","-",F20+H20)</f>
        <v>0</v>
      </c>
      <c r="J20" s="10"/>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4" customFormat="1" ht="18" customHeight="1">
      <c r="A21" s="32" t="s">
        <v>24</v>
      </c>
      <c r="B21" s="42"/>
      <c r="C21" s="43"/>
      <c r="D21" s="231">
        <f>IF($B$26="OUI","-",C21-B21)</f>
        <v>0</v>
      </c>
      <c r="E21" s="232"/>
      <c r="F21" s="233">
        <f>IF(D21="-","-",D21*Taux!$C$18*10/12)</f>
        <v>0</v>
      </c>
      <c r="G21" s="234"/>
      <c r="H21" s="107">
        <f>IF(D21="-","-",D21*Taux!$C$19*2/12)</f>
        <v>0</v>
      </c>
      <c r="I21" s="108">
        <f>IF(D21="-","-",F21+H21)</f>
        <v>0</v>
      </c>
      <c r="J21" s="10"/>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4" customFormat="1" ht="18" customHeight="1" thickBot="1">
      <c r="A22" s="265" t="s">
        <v>29</v>
      </c>
      <c r="B22" s="266"/>
      <c r="C22" s="266"/>
      <c r="D22" s="267">
        <f>SUM(D19:E21)</f>
        <v>0</v>
      </c>
      <c r="E22" s="268"/>
      <c r="F22" s="269">
        <f>SUM(F19:G21)</f>
        <v>0</v>
      </c>
      <c r="G22" s="270"/>
      <c r="H22" s="109">
        <f>SUM(H19:H21)</f>
        <v>0</v>
      </c>
      <c r="I22" s="110">
        <f>SUM(I19:I21)</f>
        <v>0</v>
      </c>
      <c r="J22" s="10"/>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4" customFormat="1" ht="9.75" customHeight="1" thickBot="1">
      <c r="A23" s="15"/>
      <c r="B23" s="15"/>
      <c r="C23" s="15"/>
      <c r="D23" s="131"/>
      <c r="E23" s="131"/>
      <c r="F23" s="132"/>
      <c r="G23" s="132"/>
      <c r="H23" s="133"/>
      <c r="I23" s="132"/>
      <c r="J23" s="10"/>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4" customFormat="1" ht="16.5" customHeight="1">
      <c r="A24" s="280" t="s">
        <v>113</v>
      </c>
      <c r="B24" s="288" t="s">
        <v>110</v>
      </c>
      <c r="C24" s="285" t="s">
        <v>116</v>
      </c>
      <c r="D24" s="286"/>
      <c r="E24" s="287"/>
      <c r="F24" s="290" t="s">
        <v>31</v>
      </c>
      <c r="G24" s="291"/>
      <c r="H24" s="235" t="s">
        <v>32</v>
      </c>
      <c r="I24" s="263" t="s">
        <v>111</v>
      </c>
      <c r="J24" s="10"/>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4" customFormat="1" ht="16.5" customHeight="1">
      <c r="A25" s="281"/>
      <c r="B25" s="289"/>
      <c r="C25" s="134" t="s">
        <v>118</v>
      </c>
      <c r="D25" s="136" t="s">
        <v>117</v>
      </c>
      <c r="E25" s="135" t="s">
        <v>119</v>
      </c>
      <c r="F25" s="292"/>
      <c r="G25" s="293"/>
      <c r="H25" s="236"/>
      <c r="I25" s="264"/>
      <c r="J25" s="10"/>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4" customFormat="1" ht="19.5" customHeight="1" thickBot="1">
      <c r="A26" s="282"/>
      <c r="B26" s="137" t="s">
        <v>114</v>
      </c>
      <c r="C26" s="140" t="str">
        <f>IF(B26="OUI",D26+E26,"-")</f>
        <v>-</v>
      </c>
      <c r="D26" s="139" t="str">
        <f>IF(B26="OUI",Taux!C25,"-")</f>
        <v>-</v>
      </c>
      <c r="E26" s="138" t="str">
        <f>IF(B26="OUI",IF(B33&lt;=2,Taux!C22,IF(B33&gt;4,Taux!C24,Taux!C23)),"-")</f>
        <v>-</v>
      </c>
      <c r="F26" s="283" t="str">
        <f>IF(B26="OUI",C26*Taux!$C$18*10/12,"-")</f>
        <v>-</v>
      </c>
      <c r="G26" s="284"/>
      <c r="H26" s="109" t="str">
        <f>IF(B26="OUI",C26*Taux!$C$19*2/12,"-")</f>
        <v>-</v>
      </c>
      <c r="I26" s="110">
        <f>IF(B26="OUI",F26+H26,0)</f>
        <v>0</v>
      </c>
      <c r="J26" s="10"/>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4" customFormat="1" ht="9.75" customHeight="1" thickBot="1">
      <c r="A27" s="12"/>
      <c r="B27" s="12"/>
      <c r="C27" s="13"/>
      <c r="D27" s="13"/>
      <c r="E27" s="17"/>
      <c r="F27" s="17"/>
      <c r="G27" s="18"/>
      <c r="H27" s="17"/>
      <c r="I27" s="19"/>
      <c r="J27" s="10"/>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4" customFormat="1" ht="34.5" customHeight="1">
      <c r="A28" s="244" t="s">
        <v>25</v>
      </c>
      <c r="B28" s="245"/>
      <c r="C28" s="31" t="s">
        <v>7</v>
      </c>
      <c r="D28" s="246" t="s">
        <v>8</v>
      </c>
      <c r="E28" s="247"/>
      <c r="F28" s="248" t="s">
        <v>35</v>
      </c>
      <c r="G28" s="249"/>
      <c r="H28" s="27" t="s">
        <v>36</v>
      </c>
      <c r="I28" s="28" t="s">
        <v>11</v>
      </c>
      <c r="J28" s="10"/>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4" customFormat="1" ht="18" customHeight="1" thickBot="1">
      <c r="A29" s="253" t="s">
        <v>6</v>
      </c>
      <c r="B29" s="254"/>
      <c r="C29" s="111">
        <f>Taux!C20</f>
        <v>8</v>
      </c>
      <c r="D29" s="255">
        <f>Taux!C21</f>
        <v>8.4</v>
      </c>
      <c r="E29" s="256"/>
      <c r="F29" s="255">
        <f>C29*10</f>
        <v>80</v>
      </c>
      <c r="G29" s="256"/>
      <c r="H29" s="111">
        <f>D29*2</f>
        <v>16.8</v>
      </c>
      <c r="I29" s="110">
        <f>F29+H29</f>
        <v>96.8</v>
      </c>
      <c r="J29" s="10"/>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4" customFormat="1" ht="9.75" customHeight="1" thickBot="1">
      <c r="A30" s="12"/>
      <c r="B30" s="12"/>
      <c r="C30" s="13"/>
      <c r="D30" s="13"/>
      <c r="E30" s="17"/>
      <c r="F30" s="17"/>
      <c r="G30" s="18"/>
      <c r="H30" s="17"/>
      <c r="I30" s="19"/>
      <c r="J30" s="10"/>
      <c r="K30" s="6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10" s="1" customFormat="1" ht="16.5" customHeight="1">
      <c r="A31" s="257" t="s">
        <v>21</v>
      </c>
      <c r="B31" s="259" t="s">
        <v>37</v>
      </c>
      <c r="C31" s="259" t="s">
        <v>26</v>
      </c>
      <c r="D31" s="261" t="s">
        <v>39</v>
      </c>
      <c r="E31" s="262"/>
      <c r="F31" s="261" t="s">
        <v>40</v>
      </c>
      <c r="G31" s="262"/>
      <c r="H31" s="250" t="s">
        <v>41</v>
      </c>
      <c r="I31" s="251" t="s">
        <v>10</v>
      </c>
      <c r="J31" s="10"/>
    </row>
    <row r="32" spans="1:10" s="1" customFormat="1" ht="16.5" customHeight="1">
      <c r="A32" s="258"/>
      <c r="B32" s="260"/>
      <c r="C32" s="260"/>
      <c r="D32" s="37" t="s">
        <v>42</v>
      </c>
      <c r="E32" s="37" t="s">
        <v>43</v>
      </c>
      <c r="F32" s="37" t="s">
        <v>42</v>
      </c>
      <c r="G32" s="37" t="s">
        <v>84</v>
      </c>
      <c r="H32" s="210"/>
      <c r="I32" s="252"/>
      <c r="J32" s="10"/>
    </row>
    <row r="33" spans="1:10" s="1" customFormat="1" ht="18" customHeight="1" thickBot="1">
      <c r="A33" s="34" t="s">
        <v>9</v>
      </c>
      <c r="B33" s="41"/>
      <c r="C33" s="30">
        <f>IF(B33&lt;=2,Taux!C30,IF(B33&gt;4,Taux!C32,Taux!C31))</f>
        <v>70</v>
      </c>
      <c r="D33" s="41"/>
      <c r="E33" s="30">
        <f>D33*Taux!C34</f>
        <v>0</v>
      </c>
      <c r="F33" s="41"/>
      <c r="G33" s="30">
        <f>F33*Taux!C33</f>
        <v>0</v>
      </c>
      <c r="H33" s="161">
        <f>C33+E33+G33</f>
        <v>70</v>
      </c>
      <c r="I33" s="112">
        <f>(((H33*Taux!C28)*10/12)+((H33*Taux!C29)*2/12))</f>
        <v>245.11666666666667</v>
      </c>
      <c r="J33" s="10"/>
    </row>
    <row r="34" spans="1:9" s="1" customFormat="1" ht="9.75" customHeight="1" thickBot="1">
      <c r="A34" s="20"/>
      <c r="B34" s="20"/>
      <c r="C34" s="20"/>
      <c r="D34" s="20"/>
      <c r="E34" s="20"/>
      <c r="F34" s="20"/>
      <c r="G34" s="21"/>
      <c r="H34" s="22"/>
      <c r="I34" s="22"/>
    </row>
    <row r="35" spans="1:9" s="1" customFormat="1" ht="18" customHeight="1" thickBot="1">
      <c r="A35" s="103" t="s">
        <v>59</v>
      </c>
      <c r="B35" s="104"/>
      <c r="C35" s="20"/>
      <c r="D35" s="237" t="s">
        <v>80</v>
      </c>
      <c r="E35" s="238"/>
      <c r="F35" s="238"/>
      <c r="G35" s="238"/>
      <c r="H35" s="238"/>
      <c r="I35" s="113">
        <f>I14+I22+I26+I29+I33</f>
        <v>341.9166666666667</v>
      </c>
    </row>
    <row r="36" spans="1:9" s="1" customFormat="1" ht="18" customHeight="1" thickBot="1">
      <c r="A36" s="103" t="s">
        <v>123</v>
      </c>
      <c r="B36" s="104"/>
      <c r="C36" s="20"/>
      <c r="D36" s="239" t="s">
        <v>121</v>
      </c>
      <c r="E36" s="240"/>
      <c r="F36" s="240"/>
      <c r="G36" s="240"/>
      <c r="H36" s="240"/>
      <c r="I36" s="114" t="str">
        <f>IF(I10="","-",(((I14+I29+I33+(IF(B26="OUI",I26,0)))*I10/12)+I22))</f>
        <v>-</v>
      </c>
    </row>
    <row r="37" spans="1:9" s="1" customFormat="1" ht="9.75" customHeight="1" thickBot="1">
      <c r="A37" s="20"/>
      <c r="B37" s="20"/>
      <c r="C37" s="20"/>
      <c r="D37" s="20"/>
      <c r="E37" s="20"/>
      <c r="F37" s="20"/>
      <c r="G37" s="21"/>
      <c r="H37" s="22"/>
      <c r="I37" s="22"/>
    </row>
    <row r="38" spans="1:9" s="1" customFormat="1" ht="19.5" customHeight="1" thickBot="1">
      <c r="A38" s="20"/>
      <c r="B38" s="241" t="s">
        <v>45</v>
      </c>
      <c r="C38" s="242"/>
      <c r="D38" s="242"/>
      <c r="E38" s="242"/>
      <c r="F38" s="242"/>
      <c r="G38" s="242"/>
      <c r="H38" s="243"/>
      <c r="I38" s="115">
        <f>IF(I10="",IF(I35&lt;I9,0,I35-I9),IF(I36&lt;I11,0,I36-I11))</f>
        <v>0</v>
      </c>
    </row>
    <row r="39" spans="1:9" s="1" customFormat="1" ht="9.75" customHeight="1" thickBot="1">
      <c r="A39" s="20"/>
      <c r="B39" s="20"/>
      <c r="C39" s="20"/>
      <c r="D39" s="20"/>
      <c r="E39" s="23"/>
      <c r="F39" s="23"/>
      <c r="G39" s="23"/>
      <c r="H39" s="23"/>
      <c r="I39" s="24"/>
    </row>
    <row r="40" spans="1:9" s="1" customFormat="1" ht="19.5" customHeight="1" thickBot="1">
      <c r="A40" s="20"/>
      <c r="B40" s="211" t="s">
        <v>136</v>
      </c>
      <c r="C40" s="212"/>
      <c r="D40" s="212"/>
      <c r="E40" s="212"/>
      <c r="F40" s="212"/>
      <c r="G40" s="212"/>
      <c r="H40" s="213"/>
      <c r="I40" s="154">
        <f>IF(I10="",-I14,-I14*I10/12)</f>
        <v>0</v>
      </c>
    </row>
    <row r="41" spans="1:9" s="1" customFormat="1" ht="39.75" customHeight="1" thickBot="1">
      <c r="A41" s="20"/>
      <c r="B41" s="217" t="s">
        <v>138</v>
      </c>
      <c r="C41" s="218"/>
      <c r="D41" s="219" t="s">
        <v>147</v>
      </c>
      <c r="E41" s="219"/>
      <c r="F41" s="219"/>
      <c r="G41" s="219"/>
      <c r="H41" s="219"/>
      <c r="I41" s="220"/>
    </row>
    <row r="42" spans="1:9" s="1" customFormat="1" ht="9.75" customHeight="1" thickBot="1">
      <c r="A42" s="20"/>
      <c r="B42" s="20"/>
      <c r="C42" s="20"/>
      <c r="D42" s="20"/>
      <c r="E42" s="23"/>
      <c r="F42" s="23"/>
      <c r="G42" s="23"/>
      <c r="H42" s="23"/>
      <c r="I42" s="24"/>
    </row>
    <row r="43" spans="1:9" s="1" customFormat="1" ht="19.5" customHeight="1" thickBot="1">
      <c r="A43" s="20"/>
      <c r="B43" s="49"/>
      <c r="C43" s="49"/>
      <c r="D43" s="49"/>
      <c r="E43" s="49"/>
      <c r="F43" s="214" t="s">
        <v>137</v>
      </c>
      <c r="G43" s="215"/>
      <c r="H43" s="216"/>
      <c r="I43" s="155">
        <f>IF(-I40&gt;I38,0,I38+I40)</f>
        <v>0</v>
      </c>
    </row>
    <row r="44" spans="1:9" s="1" customFormat="1" ht="9.75" customHeight="1">
      <c r="A44" s="20"/>
      <c r="B44" s="20"/>
      <c r="C44" s="20"/>
      <c r="D44" s="20"/>
      <c r="E44" s="23"/>
      <c r="F44" s="23"/>
      <c r="G44" s="23"/>
      <c r="H44" s="23"/>
      <c r="I44" s="24"/>
    </row>
    <row r="45" spans="1:9" s="1" customFormat="1" ht="18" customHeight="1">
      <c r="A45" s="20" t="s">
        <v>142</v>
      </c>
      <c r="B45" s="20"/>
      <c r="C45" s="35" t="str">
        <f>IF(I43=0,"-",[1]!ConvNumberLetter(I43,1,0))</f>
        <v>-</v>
      </c>
      <c r="D45" s="35"/>
      <c r="E45" s="23"/>
      <c r="F45" s="23"/>
      <c r="G45" s="23"/>
      <c r="H45" s="23"/>
      <c r="I45" s="24"/>
    </row>
    <row r="46" spans="1:9" s="1" customFormat="1" ht="4.5" customHeight="1">
      <c r="A46" s="35"/>
      <c r="B46" s="35"/>
      <c r="C46" s="35"/>
      <c r="D46" s="35"/>
      <c r="E46" s="35"/>
      <c r="F46" s="35"/>
      <c r="G46" s="35"/>
      <c r="H46" s="35"/>
      <c r="I46" s="35"/>
    </row>
    <row r="47" spans="1:9" s="1" customFormat="1" ht="19.5" customHeight="1">
      <c r="A47" s="11"/>
      <c r="B47" s="11"/>
      <c r="C47" s="11"/>
      <c r="D47" s="11"/>
      <c r="E47" s="11"/>
      <c r="F47" s="11"/>
      <c r="G47" s="11" t="s">
        <v>69</v>
      </c>
      <c r="H47" s="22"/>
      <c r="I47" s="22"/>
    </row>
    <row r="48" spans="1:9" s="1" customFormat="1" ht="4.5" customHeight="1">
      <c r="A48" s="11"/>
      <c r="B48" s="11"/>
      <c r="C48" s="11"/>
      <c r="D48" s="11"/>
      <c r="E48" s="11"/>
      <c r="F48" s="11"/>
      <c r="G48" s="11"/>
      <c r="H48" s="22"/>
      <c r="I48" s="22"/>
    </row>
    <row r="49" spans="1:9" s="1" customFormat="1" ht="19.5" customHeight="1">
      <c r="A49" s="11"/>
      <c r="B49" s="11"/>
      <c r="C49" s="11"/>
      <c r="D49" s="11"/>
      <c r="E49" s="11"/>
      <c r="F49" s="11"/>
      <c r="G49" s="11" t="s">
        <v>46</v>
      </c>
      <c r="H49" s="22"/>
      <c r="I49" s="22"/>
    </row>
    <row r="50" spans="1:9" s="1" customFormat="1" ht="19.5" customHeight="1">
      <c r="A50" s="20"/>
      <c r="B50" s="20"/>
      <c r="C50" s="20"/>
      <c r="D50" s="20"/>
      <c r="E50" s="20"/>
      <c r="F50" s="20"/>
      <c r="G50" s="11"/>
      <c r="H50" s="22"/>
      <c r="I50" s="22"/>
    </row>
    <row r="51" ht="19.5" customHeight="1">
      <c r="G51" s="11" t="s">
        <v>148</v>
      </c>
    </row>
    <row r="52" ht="9.75" customHeight="1"/>
    <row r="53" ht="12.75" customHeight="1">
      <c r="A53" s="63" t="s">
        <v>79</v>
      </c>
    </row>
    <row r="54" ht="12.75" customHeight="1">
      <c r="A54" s="63" t="s">
        <v>73</v>
      </c>
    </row>
    <row r="55" ht="12.75" customHeight="1">
      <c r="A55" s="63" t="s">
        <v>74</v>
      </c>
    </row>
    <row r="56" ht="12.75" customHeight="1">
      <c r="A56" s="63" t="s">
        <v>130</v>
      </c>
    </row>
    <row r="57" ht="12.75" customHeight="1">
      <c r="A57" s="63" t="s">
        <v>75</v>
      </c>
    </row>
    <row r="58" ht="12.75" customHeight="1">
      <c r="A58" s="63" t="s">
        <v>76</v>
      </c>
    </row>
    <row r="59" ht="12.75" customHeight="1">
      <c r="A59" s="63" t="s">
        <v>122</v>
      </c>
    </row>
  </sheetData>
  <sheetProtection/>
  <mergeCells count="61">
    <mergeCell ref="A6:I6"/>
    <mergeCell ref="A1:I1"/>
    <mergeCell ref="A2:I2"/>
    <mergeCell ref="A3:I3"/>
    <mergeCell ref="B4:H4"/>
    <mergeCell ref="A5:I5"/>
    <mergeCell ref="D14:E14"/>
    <mergeCell ref="F14:G14"/>
    <mergeCell ref="B8:C8"/>
    <mergeCell ref="D8:E9"/>
    <mergeCell ref="F8:H8"/>
    <mergeCell ref="B9:C9"/>
    <mergeCell ref="B10:C10"/>
    <mergeCell ref="D10:E10"/>
    <mergeCell ref="F10:H10"/>
    <mergeCell ref="B11:C11"/>
    <mergeCell ref="D11:E11"/>
    <mergeCell ref="F11:H11"/>
    <mergeCell ref="D13:E13"/>
    <mergeCell ref="F13:G13"/>
    <mergeCell ref="A22:C22"/>
    <mergeCell ref="D22:E22"/>
    <mergeCell ref="F22:G22"/>
    <mergeCell ref="B15:I15"/>
    <mergeCell ref="A16:E16"/>
    <mergeCell ref="F16:G16"/>
    <mergeCell ref="D18:E18"/>
    <mergeCell ref="F18:G18"/>
    <mergeCell ref="D19:E19"/>
    <mergeCell ref="F19:G19"/>
    <mergeCell ref="I24:I25"/>
    <mergeCell ref="F26:G26"/>
    <mergeCell ref="D20:E20"/>
    <mergeCell ref="F20:G20"/>
    <mergeCell ref="D21:E21"/>
    <mergeCell ref="F21:G21"/>
    <mergeCell ref="A24:A26"/>
    <mergeCell ref="B24:B25"/>
    <mergeCell ref="C24:E24"/>
    <mergeCell ref="F24:G25"/>
    <mergeCell ref="H24:H25"/>
    <mergeCell ref="A28:B28"/>
    <mergeCell ref="D28:E28"/>
    <mergeCell ref="F28:G28"/>
    <mergeCell ref="A29:B29"/>
    <mergeCell ref="D29:E29"/>
    <mergeCell ref="F29:G29"/>
    <mergeCell ref="A31:A32"/>
    <mergeCell ref="B31:B32"/>
    <mergeCell ref="C31:C32"/>
    <mergeCell ref="D31:E31"/>
    <mergeCell ref="F31:G31"/>
    <mergeCell ref="F43:H43"/>
    <mergeCell ref="I31:I32"/>
    <mergeCell ref="D35:H35"/>
    <mergeCell ref="D36:H36"/>
    <mergeCell ref="B38:H38"/>
    <mergeCell ref="B40:H40"/>
    <mergeCell ref="B41:C41"/>
    <mergeCell ref="D41:I41"/>
    <mergeCell ref="H31:H32"/>
  </mergeCells>
  <printOptions horizontalCentered="1"/>
  <pageMargins left="0.1968503937007874" right="0.1968503937007874" top="0.11811023622047245" bottom="0.11811023622047245" header="0" footer="0"/>
  <pageSetup fitToHeight="1" fitToWidth="1" horizontalDpi="600" verticalDpi="600" orientation="portrait" paperSize="9" scale="81"/>
</worksheet>
</file>

<file path=xl/worksheets/sheet38.xml><?xml version="1.0" encoding="utf-8"?>
<worksheet xmlns="http://schemas.openxmlformats.org/spreadsheetml/2006/main" xmlns:r="http://schemas.openxmlformats.org/officeDocument/2006/relationships">
  <sheetPr>
    <pageSetUpPr fitToPage="1"/>
  </sheetPr>
  <dimension ref="A1:IV59"/>
  <sheetViews>
    <sheetView zoomScalePageLayoutView="0" workbookViewId="0" topLeftCell="A1">
      <selection activeCell="O28" sqref="O28"/>
    </sheetView>
  </sheetViews>
  <sheetFormatPr defaultColWidth="11.00390625" defaultRowHeight="14.25"/>
  <cols>
    <col min="1" max="1" width="18.625" style="11" customWidth="1"/>
    <col min="2" max="3" width="12.625" style="11" customWidth="1"/>
    <col min="4" max="7" width="6.625" style="11" customWidth="1"/>
    <col min="8" max="8" width="12.625" style="11" customWidth="1"/>
    <col min="9" max="9" width="13.625" style="11" customWidth="1"/>
    <col min="10" max="10" width="11.625" style="1" customWidth="1"/>
    <col min="11" max="16384" width="10.625" style="1" customWidth="1"/>
  </cols>
  <sheetData>
    <row r="1" spans="1:9" ht="18">
      <c r="A1" s="196" t="s">
        <v>27</v>
      </c>
      <c r="B1" s="196"/>
      <c r="C1" s="196"/>
      <c r="D1" s="196"/>
      <c r="E1" s="196"/>
      <c r="F1" s="196"/>
      <c r="G1" s="196"/>
      <c r="H1" s="196"/>
      <c r="I1" s="196"/>
    </row>
    <row r="2" spans="1:9" ht="18">
      <c r="A2" s="196">
        <v>2017</v>
      </c>
      <c r="B2" s="196"/>
      <c r="C2" s="196"/>
      <c r="D2" s="196"/>
      <c r="E2" s="196"/>
      <c r="F2" s="196"/>
      <c r="G2" s="196"/>
      <c r="H2" s="196"/>
      <c r="I2" s="196"/>
    </row>
    <row r="3" spans="1:256" s="4" customFormat="1" ht="24.75" customHeight="1">
      <c r="A3" s="197" t="s">
        <v>44</v>
      </c>
      <c r="B3" s="198"/>
      <c r="C3" s="198"/>
      <c r="D3" s="198"/>
      <c r="E3" s="198"/>
      <c r="F3" s="198"/>
      <c r="G3" s="198"/>
      <c r="H3" s="198"/>
      <c r="I3" s="19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9.75" customHeight="1">
      <c r="A4" s="12"/>
      <c r="B4" s="199"/>
      <c r="C4" s="199"/>
      <c r="D4" s="199"/>
      <c r="E4" s="199"/>
      <c r="F4" s="199"/>
      <c r="G4" s="199"/>
      <c r="H4" s="199"/>
      <c r="I4" s="13"/>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3.5">
      <c r="A5" s="200" t="s">
        <v>28</v>
      </c>
      <c r="B5" s="201"/>
      <c r="C5" s="201"/>
      <c r="D5" s="201"/>
      <c r="E5" s="201"/>
      <c r="F5" s="201"/>
      <c r="G5" s="201"/>
      <c r="H5" s="201"/>
      <c r="I5" s="202"/>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49.5" customHeight="1">
      <c r="A6" s="294" t="s">
        <v>120</v>
      </c>
      <c r="B6" s="295"/>
      <c r="C6" s="295"/>
      <c r="D6" s="295"/>
      <c r="E6" s="295"/>
      <c r="F6" s="295"/>
      <c r="G6" s="295"/>
      <c r="H6" s="295"/>
      <c r="I6" s="296"/>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9.75" customHeight="1" thickBot="1">
      <c r="A7" s="12"/>
      <c r="B7" s="160"/>
      <c r="C7" s="160"/>
      <c r="D7" s="160"/>
      <c r="E7" s="160"/>
      <c r="F7" s="160"/>
      <c r="G7" s="160"/>
      <c r="H7" s="160"/>
      <c r="I7" s="13"/>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18" customHeight="1">
      <c r="A8" s="38" t="s">
        <v>19</v>
      </c>
      <c r="B8" s="300" t="s">
        <v>183</v>
      </c>
      <c r="C8" s="301"/>
      <c r="D8" s="221" t="s">
        <v>128</v>
      </c>
      <c r="E8" s="222"/>
      <c r="F8" s="302" t="s">
        <v>64</v>
      </c>
      <c r="G8" s="302"/>
      <c r="H8" s="303"/>
      <c r="I8" s="84"/>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18" customHeight="1">
      <c r="A9" s="39" t="s">
        <v>49</v>
      </c>
      <c r="B9" s="304"/>
      <c r="C9" s="305"/>
      <c r="D9" s="223"/>
      <c r="E9" s="224"/>
      <c r="F9" s="85" t="s">
        <v>81</v>
      </c>
      <c r="G9" s="85"/>
      <c r="H9" s="86"/>
      <c r="I9" s="40">
        <f>Taux!A37</f>
        <v>1785</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18" customHeight="1" thickBot="1">
      <c r="A10" s="91" t="s">
        <v>55</v>
      </c>
      <c r="B10" s="306"/>
      <c r="C10" s="307"/>
      <c r="D10" s="225" t="s">
        <v>129</v>
      </c>
      <c r="E10" s="226"/>
      <c r="F10" s="308" t="s">
        <v>77</v>
      </c>
      <c r="G10" s="309"/>
      <c r="H10" s="309"/>
      <c r="I10" s="93"/>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4" customFormat="1" ht="18" customHeight="1" thickBot="1">
      <c r="A11" s="87" t="s">
        <v>48</v>
      </c>
      <c r="B11" s="312"/>
      <c r="C11" s="313"/>
      <c r="D11" s="227">
        <v>350</v>
      </c>
      <c r="E11" s="228"/>
      <c r="F11" s="229" t="s">
        <v>78</v>
      </c>
      <c r="G11" s="229"/>
      <c r="H11" s="230"/>
      <c r="I11" s="92" t="str">
        <f>IF(I10="","-",I9*I10/12)</f>
        <v>-</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4" customFormat="1" ht="9.75" customHeight="1" thickBot="1">
      <c r="A12" s="15"/>
      <c r="B12" s="16"/>
      <c r="C12" s="160"/>
      <c r="D12" s="160"/>
      <c r="E12" s="160"/>
      <c r="F12" s="160"/>
      <c r="G12" s="160"/>
      <c r="H12" s="160"/>
      <c r="I12" s="13"/>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4" customFormat="1" ht="34.5" customHeight="1">
      <c r="A13" s="25" t="s">
        <v>20</v>
      </c>
      <c r="B13" s="26" t="s">
        <v>56</v>
      </c>
      <c r="C13" s="26" t="s">
        <v>57</v>
      </c>
      <c r="D13" s="261" t="s">
        <v>58</v>
      </c>
      <c r="E13" s="262"/>
      <c r="F13" s="273" t="s">
        <v>34</v>
      </c>
      <c r="G13" s="274"/>
      <c r="H13" s="27" t="s">
        <v>33</v>
      </c>
      <c r="I13" s="28" t="s">
        <v>0</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4" customFormat="1" ht="18" customHeight="1">
      <c r="A14" s="88" t="s">
        <v>9</v>
      </c>
      <c r="B14" s="94">
        <f>I8</f>
        <v>0</v>
      </c>
      <c r="C14" s="89"/>
      <c r="D14" s="310">
        <f>IF((B14+(C14*0.25)&lt;F16),(B14+(C14*0.25)),F16)</f>
        <v>0</v>
      </c>
      <c r="E14" s="311"/>
      <c r="F14" s="271">
        <f>D14*(10/12)*Taux!C5</f>
        <v>0</v>
      </c>
      <c r="G14" s="272"/>
      <c r="H14" s="116">
        <f>D14*(2/12)*Taux!C6</f>
        <v>0</v>
      </c>
      <c r="I14" s="117">
        <f>F14+H14</f>
        <v>0</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4" customFormat="1" ht="18" customHeight="1" thickBot="1">
      <c r="A15" s="29" t="s">
        <v>71</v>
      </c>
      <c r="B15" s="297"/>
      <c r="C15" s="298"/>
      <c r="D15" s="298"/>
      <c r="E15" s="298"/>
      <c r="F15" s="298"/>
      <c r="G15" s="298"/>
      <c r="H15" s="298"/>
      <c r="I15" s="299"/>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4" customFormat="1" ht="18" customHeight="1" thickBot="1">
      <c r="A16" s="275" t="s">
        <v>135</v>
      </c>
      <c r="B16" s="276"/>
      <c r="C16" s="276"/>
      <c r="D16" s="276"/>
      <c r="E16" s="277"/>
      <c r="F16" s="278">
        <f>IF(D11="","",IF(D11&lt;=Taux!B10,Taux!C10,(IF(AND(D11&gt;Taux!B10,D11&lt;=Taux!B11),Taux!C11,(IF(AND(D11&gt;Taux!B11,D11&lt;=Taux!B12),Taux!C12,(IF(AND(D11&gt;Taux!B12,D11&lt;=Taux!B13),Taux!C13,Taux!C14))))))))</f>
        <v>3</v>
      </c>
      <c r="G16" s="279"/>
      <c r="H16" s="152"/>
      <c r="I16" s="15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4" customFormat="1" ht="9.75" customHeight="1" thickBot="1">
      <c r="A17" s="11"/>
      <c r="B17" s="11"/>
      <c r="C17" s="11"/>
      <c r="D17" s="11"/>
      <c r="E17" s="11"/>
      <c r="F17" s="11"/>
      <c r="G17" s="11"/>
      <c r="H17" s="11"/>
      <c r="I17" s="1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4" customFormat="1" ht="34.5" customHeight="1">
      <c r="A18" s="62" t="s">
        <v>72</v>
      </c>
      <c r="B18" s="33" t="s">
        <v>99</v>
      </c>
      <c r="C18" s="33" t="s">
        <v>100</v>
      </c>
      <c r="D18" s="261" t="s">
        <v>47</v>
      </c>
      <c r="E18" s="262"/>
      <c r="F18" s="273" t="s">
        <v>31</v>
      </c>
      <c r="G18" s="274"/>
      <c r="H18" s="27" t="s">
        <v>32</v>
      </c>
      <c r="I18" s="28" t="s">
        <v>112</v>
      </c>
      <c r="J18" s="10"/>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4" customFormat="1" ht="18" customHeight="1">
      <c r="A19" s="32" t="s">
        <v>22</v>
      </c>
      <c r="B19" s="42"/>
      <c r="C19" s="43"/>
      <c r="D19" s="231">
        <f>IF($B$26="OUI","-",C19-B19)</f>
        <v>0</v>
      </c>
      <c r="E19" s="232"/>
      <c r="F19" s="233">
        <f>IF(D19="-","-",D19*Taux!$C$18*10/12)</f>
        <v>0</v>
      </c>
      <c r="G19" s="234"/>
      <c r="H19" s="107">
        <f>IF(D19="-","-",D19*Taux!$C$19*2/12)</f>
        <v>0</v>
      </c>
      <c r="I19" s="108">
        <f>IF(D19="-","-",F19+H19)</f>
        <v>0</v>
      </c>
      <c r="J19" s="10"/>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4" customFormat="1" ht="18" customHeight="1">
      <c r="A20" s="32" t="s">
        <v>23</v>
      </c>
      <c r="B20" s="42"/>
      <c r="C20" s="43"/>
      <c r="D20" s="231">
        <f>IF($B$26="OUI","-",C20-B20)</f>
        <v>0</v>
      </c>
      <c r="E20" s="232"/>
      <c r="F20" s="233">
        <f>IF(D20="-","-",D20*Taux!$C$18*10/12)</f>
        <v>0</v>
      </c>
      <c r="G20" s="234"/>
      <c r="H20" s="107">
        <f>IF(D20="-","-",D20*Taux!$C$19*2/12)</f>
        <v>0</v>
      </c>
      <c r="I20" s="108">
        <f>IF(D20="-","-",F20+H20)</f>
        <v>0</v>
      </c>
      <c r="J20" s="10"/>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4" customFormat="1" ht="18" customHeight="1">
      <c r="A21" s="32" t="s">
        <v>24</v>
      </c>
      <c r="B21" s="42"/>
      <c r="C21" s="43"/>
      <c r="D21" s="231">
        <f>IF($B$26="OUI","-",C21-B21)</f>
        <v>0</v>
      </c>
      <c r="E21" s="232"/>
      <c r="F21" s="233">
        <f>IF(D21="-","-",D21*Taux!$C$18*10/12)</f>
        <v>0</v>
      </c>
      <c r="G21" s="234"/>
      <c r="H21" s="107">
        <f>IF(D21="-","-",D21*Taux!$C$19*2/12)</f>
        <v>0</v>
      </c>
      <c r="I21" s="108">
        <f>IF(D21="-","-",F21+H21)</f>
        <v>0</v>
      </c>
      <c r="J21" s="10"/>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4" customFormat="1" ht="18" customHeight="1" thickBot="1">
      <c r="A22" s="265" t="s">
        <v>29</v>
      </c>
      <c r="B22" s="266"/>
      <c r="C22" s="266"/>
      <c r="D22" s="267">
        <f>SUM(D19:E21)</f>
        <v>0</v>
      </c>
      <c r="E22" s="268"/>
      <c r="F22" s="269">
        <f>SUM(F19:G21)</f>
        <v>0</v>
      </c>
      <c r="G22" s="270"/>
      <c r="H22" s="109">
        <f>SUM(H19:H21)</f>
        <v>0</v>
      </c>
      <c r="I22" s="110">
        <f>SUM(I19:I21)</f>
        <v>0</v>
      </c>
      <c r="J22" s="10"/>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4" customFormat="1" ht="9.75" customHeight="1" thickBot="1">
      <c r="A23" s="15"/>
      <c r="B23" s="15"/>
      <c r="C23" s="15"/>
      <c r="D23" s="131"/>
      <c r="E23" s="131"/>
      <c r="F23" s="132"/>
      <c r="G23" s="132"/>
      <c r="H23" s="133"/>
      <c r="I23" s="132"/>
      <c r="J23" s="10"/>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4" customFormat="1" ht="16.5" customHeight="1">
      <c r="A24" s="280" t="s">
        <v>113</v>
      </c>
      <c r="B24" s="288" t="s">
        <v>110</v>
      </c>
      <c r="C24" s="285" t="s">
        <v>116</v>
      </c>
      <c r="D24" s="286"/>
      <c r="E24" s="287"/>
      <c r="F24" s="290" t="s">
        <v>31</v>
      </c>
      <c r="G24" s="291"/>
      <c r="H24" s="235" t="s">
        <v>32</v>
      </c>
      <c r="I24" s="263" t="s">
        <v>111</v>
      </c>
      <c r="J24" s="10"/>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4" customFormat="1" ht="16.5" customHeight="1">
      <c r="A25" s="281"/>
      <c r="B25" s="289"/>
      <c r="C25" s="134" t="s">
        <v>118</v>
      </c>
      <c r="D25" s="136" t="s">
        <v>117</v>
      </c>
      <c r="E25" s="135" t="s">
        <v>119</v>
      </c>
      <c r="F25" s="292"/>
      <c r="G25" s="293"/>
      <c r="H25" s="236"/>
      <c r="I25" s="264"/>
      <c r="J25" s="10"/>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4" customFormat="1" ht="19.5" customHeight="1" thickBot="1">
      <c r="A26" s="282"/>
      <c r="B26" s="137" t="s">
        <v>114</v>
      </c>
      <c r="C26" s="140" t="str">
        <f>IF(B26="OUI",D26+E26,"-")</f>
        <v>-</v>
      </c>
      <c r="D26" s="139" t="str">
        <f>IF(B26="OUI",Taux!C25,"-")</f>
        <v>-</v>
      </c>
      <c r="E26" s="138" t="str">
        <f>IF(B26="OUI",IF(B33&lt;=2,Taux!C22,IF(B33&gt;4,Taux!C24,Taux!C23)),"-")</f>
        <v>-</v>
      </c>
      <c r="F26" s="283" t="str">
        <f>IF(B26="OUI",C26*Taux!$C$18*10/12,"-")</f>
        <v>-</v>
      </c>
      <c r="G26" s="284"/>
      <c r="H26" s="109" t="str">
        <f>IF(B26="OUI",C26*Taux!$C$19*2/12,"-")</f>
        <v>-</v>
      </c>
      <c r="I26" s="110">
        <f>IF(B26="OUI",F26+H26,0)</f>
        <v>0</v>
      </c>
      <c r="J26" s="10"/>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4" customFormat="1" ht="9.75" customHeight="1" thickBot="1">
      <c r="A27" s="12"/>
      <c r="B27" s="12"/>
      <c r="C27" s="13"/>
      <c r="D27" s="13"/>
      <c r="E27" s="17"/>
      <c r="F27" s="17"/>
      <c r="G27" s="18"/>
      <c r="H27" s="17"/>
      <c r="I27" s="19"/>
      <c r="J27" s="10"/>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4" customFormat="1" ht="34.5" customHeight="1">
      <c r="A28" s="244" t="s">
        <v>25</v>
      </c>
      <c r="B28" s="245"/>
      <c r="C28" s="31" t="s">
        <v>7</v>
      </c>
      <c r="D28" s="246" t="s">
        <v>8</v>
      </c>
      <c r="E28" s="247"/>
      <c r="F28" s="248" t="s">
        <v>35</v>
      </c>
      <c r="G28" s="249"/>
      <c r="H28" s="27" t="s">
        <v>36</v>
      </c>
      <c r="I28" s="28" t="s">
        <v>11</v>
      </c>
      <c r="J28" s="10"/>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4" customFormat="1" ht="18" customHeight="1" thickBot="1">
      <c r="A29" s="253" t="s">
        <v>6</v>
      </c>
      <c r="B29" s="254"/>
      <c r="C29" s="111">
        <f>Taux!C20</f>
        <v>8</v>
      </c>
      <c r="D29" s="255">
        <f>Taux!C21</f>
        <v>8.4</v>
      </c>
      <c r="E29" s="256"/>
      <c r="F29" s="255">
        <f>C29*10</f>
        <v>80</v>
      </c>
      <c r="G29" s="256"/>
      <c r="H29" s="111">
        <f>D29*2</f>
        <v>16.8</v>
      </c>
      <c r="I29" s="110">
        <f>F29+H29</f>
        <v>96.8</v>
      </c>
      <c r="J29" s="10"/>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4" customFormat="1" ht="9.75" customHeight="1" thickBot="1">
      <c r="A30" s="12"/>
      <c r="B30" s="12"/>
      <c r="C30" s="13"/>
      <c r="D30" s="13"/>
      <c r="E30" s="17"/>
      <c r="F30" s="17"/>
      <c r="G30" s="18"/>
      <c r="H30" s="17"/>
      <c r="I30" s="19"/>
      <c r="J30" s="10"/>
      <c r="K30" s="6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10" s="1" customFormat="1" ht="16.5" customHeight="1">
      <c r="A31" s="257" t="s">
        <v>21</v>
      </c>
      <c r="B31" s="259" t="s">
        <v>37</v>
      </c>
      <c r="C31" s="259" t="s">
        <v>26</v>
      </c>
      <c r="D31" s="261" t="s">
        <v>39</v>
      </c>
      <c r="E31" s="262"/>
      <c r="F31" s="261" t="s">
        <v>40</v>
      </c>
      <c r="G31" s="262"/>
      <c r="H31" s="250" t="s">
        <v>41</v>
      </c>
      <c r="I31" s="251" t="s">
        <v>10</v>
      </c>
      <c r="J31" s="10"/>
    </row>
    <row r="32" spans="1:10" s="1" customFormat="1" ht="16.5" customHeight="1">
      <c r="A32" s="258"/>
      <c r="B32" s="260"/>
      <c r="C32" s="260"/>
      <c r="D32" s="37" t="s">
        <v>42</v>
      </c>
      <c r="E32" s="37" t="s">
        <v>43</v>
      </c>
      <c r="F32" s="37" t="s">
        <v>42</v>
      </c>
      <c r="G32" s="37" t="s">
        <v>84</v>
      </c>
      <c r="H32" s="210"/>
      <c r="I32" s="252"/>
      <c r="J32" s="10"/>
    </row>
    <row r="33" spans="1:10" s="1" customFormat="1" ht="18" customHeight="1" thickBot="1">
      <c r="A33" s="34" t="s">
        <v>9</v>
      </c>
      <c r="B33" s="41"/>
      <c r="C33" s="30">
        <f>IF(B33&lt;=2,Taux!C30,IF(B33&gt;4,Taux!C32,Taux!C31))</f>
        <v>70</v>
      </c>
      <c r="D33" s="41"/>
      <c r="E33" s="30">
        <f>D33*Taux!C34</f>
        <v>0</v>
      </c>
      <c r="F33" s="41"/>
      <c r="G33" s="30">
        <f>F33*Taux!C33</f>
        <v>0</v>
      </c>
      <c r="H33" s="161">
        <f>C33+E33+G33</f>
        <v>70</v>
      </c>
      <c r="I33" s="112">
        <f>(((H33*Taux!C28)*10/12)+((H33*Taux!C29)*2/12))</f>
        <v>245.11666666666667</v>
      </c>
      <c r="J33" s="10"/>
    </row>
    <row r="34" spans="1:9" s="1" customFormat="1" ht="9.75" customHeight="1" thickBot="1">
      <c r="A34" s="20"/>
      <c r="B34" s="20"/>
      <c r="C34" s="20"/>
      <c r="D34" s="20"/>
      <c r="E34" s="20"/>
      <c r="F34" s="20"/>
      <c r="G34" s="21"/>
      <c r="H34" s="22"/>
      <c r="I34" s="22"/>
    </row>
    <row r="35" spans="1:9" s="1" customFormat="1" ht="18" customHeight="1" thickBot="1">
      <c r="A35" s="103" t="s">
        <v>59</v>
      </c>
      <c r="B35" s="104"/>
      <c r="C35" s="20"/>
      <c r="D35" s="237" t="s">
        <v>80</v>
      </c>
      <c r="E35" s="238"/>
      <c r="F35" s="238"/>
      <c r="G35" s="238"/>
      <c r="H35" s="238"/>
      <c r="I35" s="113">
        <f>I14+I22+I26+I29+I33</f>
        <v>341.9166666666667</v>
      </c>
    </row>
    <row r="36" spans="1:9" s="1" customFormat="1" ht="18" customHeight="1" thickBot="1">
      <c r="A36" s="103" t="s">
        <v>123</v>
      </c>
      <c r="B36" s="104"/>
      <c r="C36" s="20"/>
      <c r="D36" s="239" t="s">
        <v>121</v>
      </c>
      <c r="E36" s="240"/>
      <c r="F36" s="240"/>
      <c r="G36" s="240"/>
      <c r="H36" s="240"/>
      <c r="I36" s="114" t="str">
        <f>IF(I10="","-",(((I14+I29+I33+(IF(B26="OUI",I26,0)))*I10/12)+I22))</f>
        <v>-</v>
      </c>
    </row>
    <row r="37" spans="1:9" s="1" customFormat="1" ht="9.75" customHeight="1" thickBot="1">
      <c r="A37" s="20"/>
      <c r="B37" s="20"/>
      <c r="C37" s="20"/>
      <c r="D37" s="20"/>
      <c r="E37" s="20"/>
      <c r="F37" s="20"/>
      <c r="G37" s="21"/>
      <c r="H37" s="22"/>
      <c r="I37" s="22"/>
    </row>
    <row r="38" spans="1:9" s="1" customFormat="1" ht="19.5" customHeight="1" thickBot="1">
      <c r="A38" s="20"/>
      <c r="B38" s="241" t="s">
        <v>45</v>
      </c>
      <c r="C38" s="242"/>
      <c r="D38" s="242"/>
      <c r="E38" s="242"/>
      <c r="F38" s="242"/>
      <c r="G38" s="242"/>
      <c r="H38" s="243"/>
      <c r="I38" s="115">
        <f>IF(I10="",IF(I35&lt;I9,0,I35-I9),IF(I36&lt;I11,0,I36-I11))</f>
        <v>0</v>
      </c>
    </row>
    <row r="39" spans="1:9" s="1" customFormat="1" ht="9.75" customHeight="1" thickBot="1">
      <c r="A39" s="20"/>
      <c r="B39" s="20"/>
      <c r="C39" s="20"/>
      <c r="D39" s="20"/>
      <c r="E39" s="23"/>
      <c r="F39" s="23"/>
      <c r="G39" s="23"/>
      <c r="H39" s="23"/>
      <c r="I39" s="24"/>
    </row>
    <row r="40" spans="1:9" s="1" customFormat="1" ht="19.5" customHeight="1" thickBot="1">
      <c r="A40" s="20"/>
      <c r="B40" s="211" t="s">
        <v>136</v>
      </c>
      <c r="C40" s="212"/>
      <c r="D40" s="212"/>
      <c r="E40" s="212"/>
      <c r="F40" s="212"/>
      <c r="G40" s="212"/>
      <c r="H40" s="213"/>
      <c r="I40" s="154">
        <f>IF(I10="",-I14,-I14*I10/12)</f>
        <v>0</v>
      </c>
    </row>
    <row r="41" spans="1:9" s="1" customFormat="1" ht="39.75" customHeight="1" thickBot="1">
      <c r="A41" s="20"/>
      <c r="B41" s="217" t="s">
        <v>138</v>
      </c>
      <c r="C41" s="218"/>
      <c r="D41" s="219" t="s">
        <v>147</v>
      </c>
      <c r="E41" s="219"/>
      <c r="F41" s="219"/>
      <c r="G41" s="219"/>
      <c r="H41" s="219"/>
      <c r="I41" s="220"/>
    </row>
    <row r="42" spans="1:9" s="1" customFormat="1" ht="9.75" customHeight="1" thickBot="1">
      <c r="A42" s="20"/>
      <c r="B42" s="20"/>
      <c r="C42" s="20"/>
      <c r="D42" s="20"/>
      <c r="E42" s="23"/>
      <c r="F42" s="23"/>
      <c r="G42" s="23"/>
      <c r="H42" s="23"/>
      <c r="I42" s="24"/>
    </row>
    <row r="43" spans="1:9" s="1" customFormat="1" ht="19.5" customHeight="1" thickBot="1">
      <c r="A43" s="20"/>
      <c r="B43" s="49"/>
      <c r="C43" s="49"/>
      <c r="D43" s="49"/>
      <c r="E43" s="49"/>
      <c r="F43" s="214" t="s">
        <v>137</v>
      </c>
      <c r="G43" s="215"/>
      <c r="H43" s="216"/>
      <c r="I43" s="155">
        <f>IF(-I40&gt;I38,0,I38+I40)</f>
        <v>0</v>
      </c>
    </row>
    <row r="44" spans="1:9" s="1" customFormat="1" ht="9.75" customHeight="1">
      <c r="A44" s="20"/>
      <c r="B44" s="20"/>
      <c r="C44" s="20"/>
      <c r="D44" s="20"/>
      <c r="E44" s="23"/>
      <c r="F44" s="23"/>
      <c r="G44" s="23"/>
      <c r="H44" s="23"/>
      <c r="I44" s="24"/>
    </row>
    <row r="45" spans="1:9" s="1" customFormat="1" ht="18" customHeight="1">
      <c r="A45" s="20" t="s">
        <v>142</v>
      </c>
      <c r="B45" s="20"/>
      <c r="C45" s="35" t="str">
        <f>IF(I43=0,"-",[1]!ConvNumberLetter(I43,1,0))</f>
        <v>-</v>
      </c>
      <c r="D45" s="35"/>
      <c r="E45" s="23"/>
      <c r="F45" s="23"/>
      <c r="G45" s="23"/>
      <c r="H45" s="23"/>
      <c r="I45" s="24"/>
    </row>
    <row r="46" spans="1:9" s="1" customFormat="1" ht="4.5" customHeight="1">
      <c r="A46" s="35"/>
      <c r="B46" s="35"/>
      <c r="C46" s="35"/>
      <c r="D46" s="35"/>
      <c r="E46" s="35"/>
      <c r="F46" s="35"/>
      <c r="G46" s="35"/>
      <c r="H46" s="35"/>
      <c r="I46" s="35"/>
    </row>
    <row r="47" spans="1:9" s="1" customFormat="1" ht="19.5" customHeight="1">
      <c r="A47" s="11"/>
      <c r="B47" s="11"/>
      <c r="C47" s="11"/>
      <c r="D47" s="11"/>
      <c r="E47" s="11"/>
      <c r="F47" s="11"/>
      <c r="G47" s="11" t="s">
        <v>69</v>
      </c>
      <c r="H47" s="22"/>
      <c r="I47" s="22"/>
    </row>
    <row r="48" spans="1:9" s="1" customFormat="1" ht="4.5" customHeight="1">
      <c r="A48" s="11"/>
      <c r="B48" s="11"/>
      <c r="C48" s="11"/>
      <c r="D48" s="11"/>
      <c r="E48" s="11"/>
      <c r="F48" s="11"/>
      <c r="G48" s="11"/>
      <c r="H48" s="22"/>
      <c r="I48" s="22"/>
    </row>
    <row r="49" spans="1:9" s="1" customFormat="1" ht="19.5" customHeight="1">
      <c r="A49" s="11"/>
      <c r="B49" s="11"/>
      <c r="C49" s="11"/>
      <c r="D49" s="11"/>
      <c r="E49" s="11"/>
      <c r="F49" s="11"/>
      <c r="G49" s="11" t="s">
        <v>46</v>
      </c>
      <c r="H49" s="22"/>
      <c r="I49" s="22"/>
    </row>
    <row r="50" spans="1:9" s="1" customFormat="1" ht="19.5" customHeight="1">
      <c r="A50" s="20"/>
      <c r="B50" s="20"/>
      <c r="C50" s="20"/>
      <c r="D50" s="20"/>
      <c r="E50" s="20"/>
      <c r="F50" s="20"/>
      <c r="G50" s="11"/>
      <c r="H50" s="22"/>
      <c r="I50" s="22"/>
    </row>
    <row r="51" ht="19.5" customHeight="1">
      <c r="G51" s="11" t="s">
        <v>148</v>
      </c>
    </row>
    <row r="52" ht="9.75" customHeight="1"/>
    <row r="53" ht="12.75" customHeight="1">
      <c r="A53" s="63" t="s">
        <v>79</v>
      </c>
    </row>
    <row r="54" ht="12.75" customHeight="1">
      <c r="A54" s="63" t="s">
        <v>73</v>
      </c>
    </row>
    <row r="55" ht="12.75" customHeight="1">
      <c r="A55" s="63" t="s">
        <v>74</v>
      </c>
    </row>
    <row r="56" ht="12.75" customHeight="1">
      <c r="A56" s="63" t="s">
        <v>130</v>
      </c>
    </row>
    <row r="57" ht="12.75" customHeight="1">
      <c r="A57" s="63" t="s">
        <v>75</v>
      </c>
    </row>
    <row r="58" ht="12.75" customHeight="1">
      <c r="A58" s="63" t="s">
        <v>76</v>
      </c>
    </row>
    <row r="59" ht="12.75" customHeight="1">
      <c r="A59" s="63" t="s">
        <v>122</v>
      </c>
    </row>
  </sheetData>
  <sheetProtection/>
  <mergeCells count="61">
    <mergeCell ref="A6:I6"/>
    <mergeCell ref="A1:I1"/>
    <mergeCell ref="A2:I2"/>
    <mergeCell ref="A3:I3"/>
    <mergeCell ref="B4:H4"/>
    <mergeCell ref="A5:I5"/>
    <mergeCell ref="D14:E14"/>
    <mergeCell ref="F14:G14"/>
    <mergeCell ref="B8:C8"/>
    <mergeCell ref="D8:E9"/>
    <mergeCell ref="F8:H8"/>
    <mergeCell ref="B9:C9"/>
    <mergeCell ref="B10:C10"/>
    <mergeCell ref="D10:E10"/>
    <mergeCell ref="F10:H10"/>
    <mergeCell ref="B11:C11"/>
    <mergeCell ref="D11:E11"/>
    <mergeCell ref="F11:H11"/>
    <mergeCell ref="D13:E13"/>
    <mergeCell ref="F13:G13"/>
    <mergeCell ref="A22:C22"/>
    <mergeCell ref="D22:E22"/>
    <mergeCell ref="F22:G22"/>
    <mergeCell ref="B15:I15"/>
    <mergeCell ref="A16:E16"/>
    <mergeCell ref="F16:G16"/>
    <mergeCell ref="D18:E18"/>
    <mergeCell ref="F18:G18"/>
    <mergeCell ref="D19:E19"/>
    <mergeCell ref="F19:G19"/>
    <mergeCell ref="I24:I25"/>
    <mergeCell ref="F26:G26"/>
    <mergeCell ref="D20:E20"/>
    <mergeCell ref="F20:G20"/>
    <mergeCell ref="D21:E21"/>
    <mergeCell ref="F21:G21"/>
    <mergeCell ref="A24:A26"/>
    <mergeCell ref="B24:B25"/>
    <mergeCell ref="C24:E24"/>
    <mergeCell ref="F24:G25"/>
    <mergeCell ref="H24:H25"/>
    <mergeCell ref="A28:B28"/>
    <mergeCell ref="D28:E28"/>
    <mergeCell ref="F28:G28"/>
    <mergeCell ref="A29:B29"/>
    <mergeCell ref="D29:E29"/>
    <mergeCell ref="F29:G29"/>
    <mergeCell ref="A31:A32"/>
    <mergeCell ref="B31:B32"/>
    <mergeCell ref="C31:C32"/>
    <mergeCell ref="D31:E31"/>
    <mergeCell ref="F31:G31"/>
    <mergeCell ref="F43:H43"/>
    <mergeCell ref="I31:I32"/>
    <mergeCell ref="D35:H35"/>
    <mergeCell ref="D36:H36"/>
    <mergeCell ref="B38:H38"/>
    <mergeCell ref="B40:H40"/>
    <mergeCell ref="B41:C41"/>
    <mergeCell ref="D41:I41"/>
    <mergeCell ref="H31:H32"/>
  </mergeCells>
  <printOptions horizontalCentered="1"/>
  <pageMargins left="0.1968503937007874" right="0.1968503937007874" top="0.11811023622047245" bottom="0.11811023622047245" header="0" footer="0"/>
  <pageSetup fitToHeight="1" fitToWidth="1" horizontalDpi="600" verticalDpi="600" orientation="portrait" paperSize="9" scale="81"/>
</worksheet>
</file>

<file path=xl/worksheets/sheet4.xml><?xml version="1.0" encoding="utf-8"?>
<worksheet xmlns="http://schemas.openxmlformats.org/spreadsheetml/2006/main" xmlns:r="http://schemas.openxmlformats.org/officeDocument/2006/relationships">
  <sheetPr>
    <pageSetUpPr fitToPage="1"/>
  </sheetPr>
  <dimension ref="A1:IV59"/>
  <sheetViews>
    <sheetView zoomScalePageLayoutView="0" workbookViewId="0" topLeftCell="A1">
      <selection activeCell="B9" sqref="B9:C9"/>
    </sheetView>
  </sheetViews>
  <sheetFormatPr defaultColWidth="11.00390625" defaultRowHeight="14.25"/>
  <cols>
    <col min="1" max="1" width="18.625" style="11" customWidth="1"/>
    <col min="2" max="3" width="12.625" style="11" customWidth="1"/>
    <col min="4" max="7" width="6.625" style="11" customWidth="1"/>
    <col min="8" max="8" width="12.625" style="11" customWidth="1"/>
    <col min="9" max="9" width="13.625" style="11" customWidth="1"/>
    <col min="10" max="10" width="11.625" style="1" customWidth="1"/>
    <col min="11" max="16384" width="10.625" style="1" customWidth="1"/>
  </cols>
  <sheetData>
    <row r="1" spans="1:9" ht="18">
      <c r="A1" s="196" t="s">
        <v>27</v>
      </c>
      <c r="B1" s="196"/>
      <c r="C1" s="196"/>
      <c r="D1" s="196"/>
      <c r="E1" s="196"/>
      <c r="F1" s="196"/>
      <c r="G1" s="196"/>
      <c r="H1" s="196"/>
      <c r="I1" s="196"/>
    </row>
    <row r="2" spans="1:9" ht="18">
      <c r="A2" s="196">
        <v>2017</v>
      </c>
      <c r="B2" s="196"/>
      <c r="C2" s="196"/>
      <c r="D2" s="196"/>
      <c r="E2" s="196"/>
      <c r="F2" s="196"/>
      <c r="G2" s="196"/>
      <c r="H2" s="196"/>
      <c r="I2" s="196"/>
    </row>
    <row r="3" spans="1:256" s="4" customFormat="1" ht="24.75" customHeight="1">
      <c r="A3" s="197" t="s">
        <v>44</v>
      </c>
      <c r="B3" s="198"/>
      <c r="C3" s="198"/>
      <c r="D3" s="198"/>
      <c r="E3" s="198"/>
      <c r="F3" s="198"/>
      <c r="G3" s="198"/>
      <c r="H3" s="198"/>
      <c r="I3" s="19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9.75" customHeight="1">
      <c r="A4" s="12"/>
      <c r="B4" s="199"/>
      <c r="C4" s="199"/>
      <c r="D4" s="199"/>
      <c r="E4" s="199"/>
      <c r="F4" s="199"/>
      <c r="G4" s="199"/>
      <c r="H4" s="199"/>
      <c r="I4" s="13"/>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3.5">
      <c r="A5" s="200" t="s">
        <v>28</v>
      </c>
      <c r="B5" s="201"/>
      <c r="C5" s="201"/>
      <c r="D5" s="201"/>
      <c r="E5" s="201"/>
      <c r="F5" s="201"/>
      <c r="G5" s="201"/>
      <c r="H5" s="201"/>
      <c r="I5" s="202"/>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49.5" customHeight="1">
      <c r="A6" s="294" t="s">
        <v>120</v>
      </c>
      <c r="B6" s="295"/>
      <c r="C6" s="295"/>
      <c r="D6" s="295"/>
      <c r="E6" s="295"/>
      <c r="F6" s="295"/>
      <c r="G6" s="295"/>
      <c r="H6" s="295"/>
      <c r="I6" s="296"/>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9.75" customHeight="1" thickBot="1">
      <c r="A7" s="12"/>
      <c r="B7" s="14"/>
      <c r="C7" s="14"/>
      <c r="D7" s="14"/>
      <c r="E7" s="14"/>
      <c r="F7" s="14"/>
      <c r="G7" s="14"/>
      <c r="H7" s="14"/>
      <c r="I7" s="13"/>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18" customHeight="1">
      <c r="A8" s="38" t="s">
        <v>19</v>
      </c>
      <c r="B8" s="300" t="s">
        <v>183</v>
      </c>
      <c r="C8" s="301"/>
      <c r="D8" s="221" t="s">
        <v>128</v>
      </c>
      <c r="E8" s="222"/>
      <c r="F8" s="302" t="s">
        <v>64</v>
      </c>
      <c r="G8" s="302"/>
      <c r="H8" s="303"/>
      <c r="I8" s="84"/>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18" customHeight="1">
      <c r="A9" s="39" t="s">
        <v>49</v>
      </c>
      <c r="B9" s="304"/>
      <c r="C9" s="305"/>
      <c r="D9" s="223"/>
      <c r="E9" s="224"/>
      <c r="F9" s="85" t="s">
        <v>81</v>
      </c>
      <c r="G9" s="85"/>
      <c r="H9" s="86"/>
      <c r="I9" s="40">
        <f>Taux!A37</f>
        <v>1785</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18" customHeight="1" thickBot="1">
      <c r="A10" s="91" t="s">
        <v>55</v>
      </c>
      <c r="B10" s="306"/>
      <c r="C10" s="307"/>
      <c r="D10" s="225" t="s">
        <v>129</v>
      </c>
      <c r="E10" s="226"/>
      <c r="F10" s="308" t="s">
        <v>77</v>
      </c>
      <c r="G10" s="309"/>
      <c r="H10" s="309"/>
      <c r="I10" s="93"/>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4" customFormat="1" ht="18" customHeight="1" thickBot="1">
      <c r="A11" s="87" t="s">
        <v>48</v>
      </c>
      <c r="B11" s="312"/>
      <c r="C11" s="313"/>
      <c r="D11" s="227">
        <v>350</v>
      </c>
      <c r="E11" s="228"/>
      <c r="F11" s="229" t="s">
        <v>78</v>
      </c>
      <c r="G11" s="229"/>
      <c r="H11" s="230"/>
      <c r="I11" s="92" t="str">
        <f>IF(I10="","-",I9*I10/12)</f>
        <v>-</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4" customFormat="1" ht="9.75" customHeight="1" thickBot="1">
      <c r="A12" s="15"/>
      <c r="B12" s="16"/>
      <c r="C12" s="14"/>
      <c r="D12" s="14"/>
      <c r="E12" s="14"/>
      <c r="F12" s="14"/>
      <c r="G12" s="14"/>
      <c r="H12" s="14"/>
      <c r="I12" s="13"/>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4" customFormat="1" ht="34.5" customHeight="1">
      <c r="A13" s="25" t="s">
        <v>20</v>
      </c>
      <c r="B13" s="26" t="s">
        <v>56</v>
      </c>
      <c r="C13" s="26" t="s">
        <v>57</v>
      </c>
      <c r="D13" s="261" t="s">
        <v>58</v>
      </c>
      <c r="E13" s="262"/>
      <c r="F13" s="273" t="s">
        <v>34</v>
      </c>
      <c r="G13" s="274"/>
      <c r="H13" s="27" t="s">
        <v>33</v>
      </c>
      <c r="I13" s="28" t="s">
        <v>0</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4" customFormat="1" ht="18" customHeight="1">
      <c r="A14" s="88" t="s">
        <v>9</v>
      </c>
      <c r="B14" s="94">
        <f>I8</f>
        <v>0</v>
      </c>
      <c r="C14" s="89"/>
      <c r="D14" s="310">
        <f>IF((B14+(C14*0.25)&lt;F16),(B14+(C14*0.25)),F16)</f>
        <v>0</v>
      </c>
      <c r="E14" s="311"/>
      <c r="F14" s="271">
        <f>D14*(10/12)*Taux!C5</f>
        <v>0</v>
      </c>
      <c r="G14" s="272"/>
      <c r="H14" s="116">
        <f>D14*(2/12)*Taux!C6</f>
        <v>0</v>
      </c>
      <c r="I14" s="117">
        <f>F14+H14</f>
        <v>0</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4" customFormat="1" ht="18" customHeight="1" thickBot="1">
      <c r="A15" s="29" t="s">
        <v>71</v>
      </c>
      <c r="B15" s="297"/>
      <c r="C15" s="298"/>
      <c r="D15" s="298"/>
      <c r="E15" s="298"/>
      <c r="F15" s="298"/>
      <c r="G15" s="298"/>
      <c r="H15" s="298"/>
      <c r="I15" s="299"/>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4" customFormat="1" ht="18" customHeight="1" thickBot="1">
      <c r="A16" s="275" t="s">
        <v>135</v>
      </c>
      <c r="B16" s="276"/>
      <c r="C16" s="276"/>
      <c r="D16" s="276"/>
      <c r="E16" s="277"/>
      <c r="F16" s="278">
        <f>IF(D11="","",IF(D11&lt;=Taux!B10,Taux!C10,(IF(AND(D11&gt;Taux!B10,D11&lt;=Taux!B11),Taux!C11,(IF(AND(D11&gt;Taux!B11,D11&lt;=Taux!B12),Taux!C12,(IF(AND(D11&gt;Taux!B12,D11&lt;=Taux!B13),Taux!C13,Taux!C14))))))))</f>
        <v>3</v>
      </c>
      <c r="G16" s="279"/>
      <c r="H16" s="152"/>
      <c r="I16" s="15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4" customFormat="1" ht="9.75" customHeight="1" thickBot="1">
      <c r="A17" s="11"/>
      <c r="B17" s="11"/>
      <c r="C17" s="11"/>
      <c r="D17" s="11"/>
      <c r="E17" s="11"/>
      <c r="F17" s="11"/>
      <c r="G17" s="11"/>
      <c r="H17" s="11"/>
      <c r="I17" s="1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4" customFormat="1" ht="34.5" customHeight="1">
      <c r="A18" s="62" t="s">
        <v>72</v>
      </c>
      <c r="B18" s="33" t="s">
        <v>99</v>
      </c>
      <c r="C18" s="33" t="s">
        <v>100</v>
      </c>
      <c r="D18" s="261" t="s">
        <v>47</v>
      </c>
      <c r="E18" s="262"/>
      <c r="F18" s="273" t="s">
        <v>31</v>
      </c>
      <c r="G18" s="274"/>
      <c r="H18" s="27" t="s">
        <v>32</v>
      </c>
      <c r="I18" s="28" t="s">
        <v>112</v>
      </c>
      <c r="J18" s="10"/>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4" customFormat="1" ht="18" customHeight="1">
      <c r="A19" s="32" t="s">
        <v>22</v>
      </c>
      <c r="B19" s="42"/>
      <c r="C19" s="43"/>
      <c r="D19" s="231">
        <f>IF($B$26="OUI","-",C19-B19)</f>
        <v>0</v>
      </c>
      <c r="E19" s="232"/>
      <c r="F19" s="233">
        <f>IF(D19="-","-",D19*Taux!$C$18*10/12)</f>
        <v>0</v>
      </c>
      <c r="G19" s="234"/>
      <c r="H19" s="107">
        <f>IF(D19="-","-",D19*Taux!$C$19*2/12)</f>
        <v>0</v>
      </c>
      <c r="I19" s="108">
        <f>IF(D19="-","-",F19+H19)</f>
        <v>0</v>
      </c>
      <c r="J19" s="10"/>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4" customFormat="1" ht="18" customHeight="1">
      <c r="A20" s="32" t="s">
        <v>23</v>
      </c>
      <c r="B20" s="42"/>
      <c r="C20" s="43"/>
      <c r="D20" s="231">
        <f>IF($B$26="OUI","-",C20-B20)</f>
        <v>0</v>
      </c>
      <c r="E20" s="232"/>
      <c r="F20" s="233">
        <f>IF(D20="-","-",D20*Taux!$C$18*10/12)</f>
        <v>0</v>
      </c>
      <c r="G20" s="234"/>
      <c r="H20" s="107">
        <f>IF(D20="-","-",D20*Taux!$C$19*2/12)</f>
        <v>0</v>
      </c>
      <c r="I20" s="108">
        <f>IF(D20="-","-",F20+H20)</f>
        <v>0</v>
      </c>
      <c r="J20" s="10"/>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4" customFormat="1" ht="18" customHeight="1">
      <c r="A21" s="32" t="s">
        <v>24</v>
      </c>
      <c r="B21" s="42"/>
      <c r="C21" s="43"/>
      <c r="D21" s="231">
        <f>IF($B$26="OUI","-",C21-B21)</f>
        <v>0</v>
      </c>
      <c r="E21" s="232"/>
      <c r="F21" s="233">
        <f>IF(D21="-","-",D21*Taux!$C$18*10/12)</f>
        <v>0</v>
      </c>
      <c r="G21" s="234"/>
      <c r="H21" s="107">
        <f>IF(D21="-","-",D21*Taux!$C$19*2/12)</f>
        <v>0</v>
      </c>
      <c r="I21" s="108">
        <f>IF(D21="-","-",F21+H21)</f>
        <v>0</v>
      </c>
      <c r="J21" s="10"/>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4" customFormat="1" ht="18" customHeight="1" thickBot="1">
      <c r="A22" s="265" t="s">
        <v>29</v>
      </c>
      <c r="B22" s="266"/>
      <c r="C22" s="266"/>
      <c r="D22" s="267">
        <f>SUM(D19:E21)</f>
        <v>0</v>
      </c>
      <c r="E22" s="268"/>
      <c r="F22" s="269">
        <f>SUM(F19:G21)</f>
        <v>0</v>
      </c>
      <c r="G22" s="270"/>
      <c r="H22" s="109">
        <f>SUM(H19:H21)</f>
        <v>0</v>
      </c>
      <c r="I22" s="110">
        <f>SUM(I19:I21)</f>
        <v>0</v>
      </c>
      <c r="J22" s="10"/>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4" customFormat="1" ht="9.75" customHeight="1" thickBot="1">
      <c r="A23" s="15"/>
      <c r="B23" s="15"/>
      <c r="C23" s="15"/>
      <c r="D23" s="131"/>
      <c r="E23" s="131"/>
      <c r="F23" s="132"/>
      <c r="G23" s="132"/>
      <c r="H23" s="133"/>
      <c r="I23" s="132"/>
      <c r="J23" s="10"/>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4" customFormat="1" ht="16.5" customHeight="1">
      <c r="A24" s="280" t="s">
        <v>113</v>
      </c>
      <c r="B24" s="288" t="s">
        <v>110</v>
      </c>
      <c r="C24" s="285" t="s">
        <v>116</v>
      </c>
      <c r="D24" s="286"/>
      <c r="E24" s="287"/>
      <c r="F24" s="290" t="s">
        <v>31</v>
      </c>
      <c r="G24" s="291"/>
      <c r="H24" s="235" t="s">
        <v>32</v>
      </c>
      <c r="I24" s="263" t="s">
        <v>111</v>
      </c>
      <c r="J24" s="10"/>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4" customFormat="1" ht="16.5" customHeight="1">
      <c r="A25" s="281"/>
      <c r="B25" s="289"/>
      <c r="C25" s="134" t="s">
        <v>118</v>
      </c>
      <c r="D25" s="136" t="s">
        <v>117</v>
      </c>
      <c r="E25" s="135" t="s">
        <v>119</v>
      </c>
      <c r="F25" s="292"/>
      <c r="G25" s="293"/>
      <c r="H25" s="236"/>
      <c r="I25" s="264"/>
      <c r="J25" s="10"/>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4" customFormat="1" ht="19.5" customHeight="1" thickBot="1">
      <c r="A26" s="282"/>
      <c r="B26" s="137" t="s">
        <v>114</v>
      </c>
      <c r="C26" s="140" t="str">
        <f>IF(B26="OUI",D26+E26,"-")</f>
        <v>-</v>
      </c>
      <c r="D26" s="139" t="str">
        <f>IF(B26="OUI",Taux!C25,"-")</f>
        <v>-</v>
      </c>
      <c r="E26" s="138" t="str">
        <f>IF(B26="OUI",IF(B33&lt;=2,Taux!C22,IF(B33&gt;4,Taux!C24,Taux!C23)),"-")</f>
        <v>-</v>
      </c>
      <c r="F26" s="283" t="str">
        <f>IF(B26="OUI",C26*Taux!$C$18*10/12,"-")</f>
        <v>-</v>
      </c>
      <c r="G26" s="284"/>
      <c r="H26" s="109" t="str">
        <f>IF(B26="OUI",C26*Taux!$C$19*2/12,"-")</f>
        <v>-</v>
      </c>
      <c r="I26" s="110">
        <f>IF(B26="OUI",F26+H26,0)</f>
        <v>0</v>
      </c>
      <c r="J26" s="10"/>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4" customFormat="1" ht="9.75" customHeight="1" thickBot="1">
      <c r="A27" s="12"/>
      <c r="B27" s="12"/>
      <c r="C27" s="13"/>
      <c r="D27" s="13"/>
      <c r="E27" s="17"/>
      <c r="F27" s="17"/>
      <c r="G27" s="18"/>
      <c r="H27" s="17"/>
      <c r="I27" s="19"/>
      <c r="J27" s="10"/>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4" customFormat="1" ht="34.5" customHeight="1">
      <c r="A28" s="244" t="s">
        <v>25</v>
      </c>
      <c r="B28" s="245"/>
      <c r="C28" s="31" t="s">
        <v>7</v>
      </c>
      <c r="D28" s="246" t="s">
        <v>8</v>
      </c>
      <c r="E28" s="247"/>
      <c r="F28" s="248" t="s">
        <v>35</v>
      </c>
      <c r="G28" s="249"/>
      <c r="H28" s="27" t="s">
        <v>36</v>
      </c>
      <c r="I28" s="28" t="s">
        <v>11</v>
      </c>
      <c r="J28" s="10"/>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4" customFormat="1" ht="18" customHeight="1" thickBot="1">
      <c r="A29" s="253" t="s">
        <v>6</v>
      </c>
      <c r="B29" s="254"/>
      <c r="C29" s="111">
        <f>Taux!C20</f>
        <v>8</v>
      </c>
      <c r="D29" s="255">
        <f>Taux!C21</f>
        <v>8.4</v>
      </c>
      <c r="E29" s="256"/>
      <c r="F29" s="255">
        <f>C29*10</f>
        <v>80</v>
      </c>
      <c r="G29" s="256"/>
      <c r="H29" s="111">
        <f>D29*2</f>
        <v>16.8</v>
      </c>
      <c r="I29" s="110">
        <f>F29+H29</f>
        <v>96.8</v>
      </c>
      <c r="J29" s="10"/>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4" customFormat="1" ht="9.75" customHeight="1" thickBot="1">
      <c r="A30" s="12"/>
      <c r="B30" s="12"/>
      <c r="C30" s="13"/>
      <c r="D30" s="13"/>
      <c r="E30" s="17"/>
      <c r="F30" s="17"/>
      <c r="G30" s="18"/>
      <c r="H30" s="17"/>
      <c r="I30" s="19"/>
      <c r="J30" s="10"/>
      <c r="K30" s="6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10" s="1" customFormat="1" ht="16.5" customHeight="1">
      <c r="A31" s="257" t="s">
        <v>21</v>
      </c>
      <c r="B31" s="259" t="s">
        <v>37</v>
      </c>
      <c r="C31" s="259" t="s">
        <v>26</v>
      </c>
      <c r="D31" s="261" t="s">
        <v>39</v>
      </c>
      <c r="E31" s="262"/>
      <c r="F31" s="261" t="s">
        <v>40</v>
      </c>
      <c r="G31" s="262"/>
      <c r="H31" s="250" t="s">
        <v>41</v>
      </c>
      <c r="I31" s="251" t="s">
        <v>10</v>
      </c>
      <c r="J31" s="10"/>
    </row>
    <row r="32" spans="1:10" s="1" customFormat="1" ht="16.5" customHeight="1">
      <c r="A32" s="258"/>
      <c r="B32" s="260"/>
      <c r="C32" s="260"/>
      <c r="D32" s="37" t="s">
        <v>42</v>
      </c>
      <c r="E32" s="37" t="s">
        <v>43</v>
      </c>
      <c r="F32" s="37" t="s">
        <v>42</v>
      </c>
      <c r="G32" s="37" t="s">
        <v>84</v>
      </c>
      <c r="H32" s="210"/>
      <c r="I32" s="252"/>
      <c r="J32" s="10"/>
    </row>
    <row r="33" spans="1:10" s="1" customFormat="1" ht="18" customHeight="1" thickBot="1">
      <c r="A33" s="34" t="s">
        <v>9</v>
      </c>
      <c r="B33" s="41"/>
      <c r="C33" s="30">
        <f>IF(B33&lt;=2,Taux!C30,IF(B33&gt;4,Taux!C32,Taux!C31))</f>
        <v>70</v>
      </c>
      <c r="D33" s="41"/>
      <c r="E33" s="30">
        <f>D33*Taux!C34</f>
        <v>0</v>
      </c>
      <c r="F33" s="41"/>
      <c r="G33" s="30">
        <f>F33*Taux!C33</f>
        <v>0</v>
      </c>
      <c r="H33" s="36">
        <f>C33+E33+G33</f>
        <v>70</v>
      </c>
      <c r="I33" s="112">
        <f>(((H33*Taux!C28)*10/12)+((H33*Taux!C29)*2/12))</f>
        <v>245.11666666666667</v>
      </c>
      <c r="J33" s="10"/>
    </row>
    <row r="34" spans="1:9" s="1" customFormat="1" ht="9.75" customHeight="1" thickBot="1">
      <c r="A34" s="20"/>
      <c r="B34" s="20"/>
      <c r="C34" s="20"/>
      <c r="D34" s="20"/>
      <c r="E34" s="20"/>
      <c r="F34" s="20"/>
      <c r="G34" s="21"/>
      <c r="H34" s="22"/>
      <c r="I34" s="22"/>
    </row>
    <row r="35" spans="1:9" s="1" customFormat="1" ht="18" customHeight="1" thickBot="1">
      <c r="A35" s="103" t="s">
        <v>59</v>
      </c>
      <c r="B35" s="104"/>
      <c r="C35" s="20"/>
      <c r="D35" s="237" t="s">
        <v>80</v>
      </c>
      <c r="E35" s="238"/>
      <c r="F35" s="238"/>
      <c r="G35" s="238"/>
      <c r="H35" s="238"/>
      <c r="I35" s="113">
        <f>I14+I22+I26+I29+I33</f>
        <v>341.9166666666667</v>
      </c>
    </row>
    <row r="36" spans="1:9" s="1" customFormat="1" ht="18" customHeight="1" thickBot="1">
      <c r="A36" s="103" t="s">
        <v>123</v>
      </c>
      <c r="B36" s="104"/>
      <c r="C36" s="20"/>
      <c r="D36" s="239" t="s">
        <v>121</v>
      </c>
      <c r="E36" s="240"/>
      <c r="F36" s="240"/>
      <c r="G36" s="240"/>
      <c r="H36" s="240"/>
      <c r="I36" s="114" t="str">
        <f>IF(I10="","-",(((I14+I29+I33+(IF(B26="OUI",I26,0)))*I10/12)+I22))</f>
        <v>-</v>
      </c>
    </row>
    <row r="37" spans="1:9" s="1" customFormat="1" ht="9.75" customHeight="1" thickBot="1">
      <c r="A37" s="20"/>
      <c r="B37" s="20"/>
      <c r="C37" s="20"/>
      <c r="D37" s="20"/>
      <c r="E37" s="20"/>
      <c r="F37" s="20"/>
      <c r="G37" s="21"/>
      <c r="H37" s="22"/>
      <c r="I37" s="22"/>
    </row>
    <row r="38" spans="1:9" s="1" customFormat="1" ht="19.5" customHeight="1" thickBot="1">
      <c r="A38" s="20"/>
      <c r="B38" s="241" t="s">
        <v>45</v>
      </c>
      <c r="C38" s="242"/>
      <c r="D38" s="242"/>
      <c r="E38" s="242"/>
      <c r="F38" s="242"/>
      <c r="G38" s="242"/>
      <c r="H38" s="243"/>
      <c r="I38" s="115">
        <f>IF(I10="",IF(I35&lt;I9,0,I35-I9),IF(I36&lt;I11,0,I36-I11))</f>
        <v>0</v>
      </c>
    </row>
    <row r="39" spans="1:9" s="1" customFormat="1" ht="9.75" customHeight="1" thickBot="1">
      <c r="A39" s="20"/>
      <c r="B39" s="20"/>
      <c r="C39" s="20"/>
      <c r="D39" s="20"/>
      <c r="E39" s="23"/>
      <c r="F39" s="23"/>
      <c r="G39" s="23"/>
      <c r="H39" s="23"/>
      <c r="I39" s="24"/>
    </row>
    <row r="40" spans="1:9" s="1" customFormat="1" ht="19.5" customHeight="1" thickBot="1">
      <c r="A40" s="20"/>
      <c r="B40" s="211" t="s">
        <v>136</v>
      </c>
      <c r="C40" s="212"/>
      <c r="D40" s="212"/>
      <c r="E40" s="212"/>
      <c r="F40" s="212"/>
      <c r="G40" s="212"/>
      <c r="H40" s="213"/>
      <c r="I40" s="154">
        <f>IF(I10="",-I14,-I14*I10/12)</f>
        <v>0</v>
      </c>
    </row>
    <row r="41" spans="1:9" s="1" customFormat="1" ht="39.75" customHeight="1" thickBot="1">
      <c r="A41" s="20"/>
      <c r="B41" s="217" t="s">
        <v>138</v>
      </c>
      <c r="C41" s="218"/>
      <c r="D41" s="219" t="s">
        <v>147</v>
      </c>
      <c r="E41" s="219"/>
      <c r="F41" s="219"/>
      <c r="G41" s="219"/>
      <c r="H41" s="219"/>
      <c r="I41" s="220"/>
    </row>
    <row r="42" spans="1:9" s="1" customFormat="1" ht="9.75" customHeight="1" thickBot="1">
      <c r="A42" s="20"/>
      <c r="B42" s="20"/>
      <c r="C42" s="20"/>
      <c r="D42" s="20"/>
      <c r="E42" s="23"/>
      <c r="F42" s="23"/>
      <c r="G42" s="23"/>
      <c r="H42" s="23"/>
      <c r="I42" s="24"/>
    </row>
    <row r="43" spans="1:9" s="1" customFormat="1" ht="19.5" customHeight="1" thickBot="1">
      <c r="A43" s="20"/>
      <c r="B43" s="49"/>
      <c r="C43" s="49"/>
      <c r="D43" s="49"/>
      <c r="E43" s="49"/>
      <c r="F43" s="214" t="s">
        <v>137</v>
      </c>
      <c r="G43" s="215"/>
      <c r="H43" s="216"/>
      <c r="I43" s="155">
        <f>IF(-I40&gt;I38,0,I38+I40)</f>
        <v>0</v>
      </c>
    </row>
    <row r="44" spans="1:9" s="1" customFormat="1" ht="9.75" customHeight="1">
      <c r="A44" s="20"/>
      <c r="B44" s="20"/>
      <c r="C44" s="20"/>
      <c r="D44" s="20"/>
      <c r="E44" s="23"/>
      <c r="F44" s="23"/>
      <c r="G44" s="23"/>
      <c r="H44" s="23"/>
      <c r="I44" s="24"/>
    </row>
    <row r="45" spans="1:9" s="1" customFormat="1" ht="18" customHeight="1">
      <c r="A45" s="20" t="s">
        <v>142</v>
      </c>
      <c r="B45" s="20"/>
      <c r="C45" s="35" t="str">
        <f>IF(I43=0,"-",[1]!ConvNumberLetter(I43,1,0))</f>
        <v>-</v>
      </c>
      <c r="D45" s="35"/>
      <c r="E45" s="23"/>
      <c r="F45" s="23"/>
      <c r="G45" s="23"/>
      <c r="H45" s="23"/>
      <c r="I45" s="24"/>
    </row>
    <row r="46" spans="1:9" s="1" customFormat="1" ht="4.5" customHeight="1">
      <c r="A46" s="35"/>
      <c r="B46" s="35"/>
      <c r="C46" s="35"/>
      <c r="D46" s="35"/>
      <c r="E46" s="35"/>
      <c r="F46" s="35"/>
      <c r="G46" s="35"/>
      <c r="H46" s="35"/>
      <c r="I46" s="35"/>
    </row>
    <row r="47" spans="1:9" s="1" customFormat="1" ht="19.5" customHeight="1">
      <c r="A47" s="11"/>
      <c r="B47" s="11"/>
      <c r="C47" s="11"/>
      <c r="D47" s="11"/>
      <c r="E47" s="11"/>
      <c r="F47" s="11"/>
      <c r="G47" s="11" t="s">
        <v>69</v>
      </c>
      <c r="H47" s="22"/>
      <c r="I47" s="22"/>
    </row>
    <row r="48" spans="1:9" s="1" customFormat="1" ht="4.5" customHeight="1">
      <c r="A48" s="11"/>
      <c r="B48" s="11"/>
      <c r="C48" s="11"/>
      <c r="D48" s="11"/>
      <c r="E48" s="11"/>
      <c r="F48" s="11"/>
      <c r="G48" s="11"/>
      <c r="H48" s="22"/>
      <c r="I48" s="22"/>
    </row>
    <row r="49" spans="1:9" s="1" customFormat="1" ht="19.5" customHeight="1">
      <c r="A49" s="11"/>
      <c r="B49" s="11"/>
      <c r="C49" s="11"/>
      <c r="D49" s="11"/>
      <c r="E49" s="11"/>
      <c r="F49" s="11"/>
      <c r="G49" s="11" t="s">
        <v>46</v>
      </c>
      <c r="H49" s="22"/>
      <c r="I49" s="22"/>
    </row>
    <row r="50" spans="1:9" s="1" customFormat="1" ht="19.5" customHeight="1">
      <c r="A50" s="20"/>
      <c r="B50" s="20"/>
      <c r="C50" s="20"/>
      <c r="D50" s="20"/>
      <c r="E50" s="20"/>
      <c r="F50" s="20"/>
      <c r="G50" s="11"/>
      <c r="H50" s="22"/>
      <c r="I50" s="22"/>
    </row>
    <row r="51" ht="19.5" customHeight="1">
      <c r="G51" s="11" t="s">
        <v>148</v>
      </c>
    </row>
    <row r="52" ht="9.75" customHeight="1"/>
    <row r="53" ht="12.75" customHeight="1">
      <c r="A53" s="63" t="s">
        <v>79</v>
      </c>
    </row>
    <row r="54" ht="12.75" customHeight="1">
      <c r="A54" s="63" t="s">
        <v>73</v>
      </c>
    </row>
    <row r="55" ht="12.75" customHeight="1">
      <c r="A55" s="63" t="s">
        <v>74</v>
      </c>
    </row>
    <row r="56" ht="12.75" customHeight="1">
      <c r="A56" s="63" t="s">
        <v>130</v>
      </c>
    </row>
    <row r="57" ht="12.75" customHeight="1">
      <c r="A57" s="63" t="s">
        <v>75</v>
      </c>
    </row>
    <row r="58" ht="12.75" customHeight="1">
      <c r="A58" s="63" t="s">
        <v>76</v>
      </c>
    </row>
    <row r="59" ht="12.75" customHeight="1">
      <c r="A59" s="63" t="s">
        <v>122</v>
      </c>
    </row>
  </sheetData>
  <sheetProtection/>
  <mergeCells count="61">
    <mergeCell ref="A6:I6"/>
    <mergeCell ref="B15:I15"/>
    <mergeCell ref="A1:I1"/>
    <mergeCell ref="A2:I2"/>
    <mergeCell ref="A3:I3"/>
    <mergeCell ref="B4:H4"/>
    <mergeCell ref="A5:I5"/>
    <mergeCell ref="B8:C8"/>
    <mergeCell ref="F8:H8"/>
    <mergeCell ref="B9:C9"/>
    <mergeCell ref="B10:C10"/>
    <mergeCell ref="F10:H10"/>
    <mergeCell ref="D13:E13"/>
    <mergeCell ref="F13:G13"/>
    <mergeCell ref="D14:E14"/>
    <mergeCell ref="B11:C11"/>
    <mergeCell ref="I24:I25"/>
    <mergeCell ref="A22:C22"/>
    <mergeCell ref="D22:E22"/>
    <mergeCell ref="F22:G22"/>
    <mergeCell ref="F14:G14"/>
    <mergeCell ref="D18:E18"/>
    <mergeCell ref="F18:G18"/>
    <mergeCell ref="D19:E19"/>
    <mergeCell ref="F19:G19"/>
    <mergeCell ref="A16:E16"/>
    <mergeCell ref="F16:G16"/>
    <mergeCell ref="A24:A26"/>
    <mergeCell ref="F26:G26"/>
    <mergeCell ref="C24:E24"/>
    <mergeCell ref="B24:B25"/>
    <mergeCell ref="F24:G25"/>
    <mergeCell ref="A28:B28"/>
    <mergeCell ref="D28:E28"/>
    <mergeCell ref="F28:G28"/>
    <mergeCell ref="H31:H32"/>
    <mergeCell ref="I31:I32"/>
    <mergeCell ref="A29:B29"/>
    <mergeCell ref="D29:E29"/>
    <mergeCell ref="F29:G29"/>
    <mergeCell ref="A31:A32"/>
    <mergeCell ref="B31:B32"/>
    <mergeCell ref="C31:C32"/>
    <mergeCell ref="D31:E31"/>
    <mergeCell ref="F31:G31"/>
    <mergeCell ref="B40:H40"/>
    <mergeCell ref="F43:H43"/>
    <mergeCell ref="B41:C41"/>
    <mergeCell ref="D41:I41"/>
    <mergeCell ref="D8:E9"/>
    <mergeCell ref="D10:E10"/>
    <mergeCell ref="D11:E11"/>
    <mergeCell ref="F11:H11"/>
    <mergeCell ref="D20:E20"/>
    <mergeCell ref="F20:G20"/>
    <mergeCell ref="D21:E21"/>
    <mergeCell ref="F21:G21"/>
    <mergeCell ref="H24:H25"/>
    <mergeCell ref="D35:H35"/>
    <mergeCell ref="D36:H36"/>
    <mergeCell ref="B38:H38"/>
  </mergeCells>
  <printOptions horizontalCentered="1"/>
  <pageMargins left="0.1968503937007874" right="0.1968503937007874" top="0.11811023622047245" bottom="0.11811023622047245" header="0" footer="0"/>
  <pageSetup fitToHeight="1" fitToWidth="1" horizontalDpi="600" verticalDpi="600" orientation="portrait" paperSize="9" scale="81"/>
</worksheet>
</file>

<file path=xl/worksheets/sheet5.xml><?xml version="1.0" encoding="utf-8"?>
<worksheet xmlns="http://schemas.openxmlformats.org/spreadsheetml/2006/main" xmlns:r="http://schemas.openxmlformats.org/officeDocument/2006/relationships">
  <sheetPr>
    <pageSetUpPr fitToPage="1"/>
  </sheetPr>
  <dimension ref="A1:IV59"/>
  <sheetViews>
    <sheetView zoomScalePageLayoutView="0" workbookViewId="0" topLeftCell="A1">
      <selection activeCell="B9" sqref="B9:C9"/>
    </sheetView>
  </sheetViews>
  <sheetFormatPr defaultColWidth="11.00390625" defaultRowHeight="14.25"/>
  <cols>
    <col min="1" max="1" width="18.625" style="11" customWidth="1"/>
    <col min="2" max="3" width="12.625" style="11" customWidth="1"/>
    <col min="4" max="7" width="6.625" style="11" customWidth="1"/>
    <col min="8" max="8" width="12.625" style="11" customWidth="1"/>
    <col min="9" max="9" width="13.625" style="11" customWidth="1"/>
    <col min="10" max="10" width="11.625" style="1" customWidth="1"/>
    <col min="11" max="16384" width="10.625" style="1" customWidth="1"/>
  </cols>
  <sheetData>
    <row r="1" spans="1:9" ht="18">
      <c r="A1" s="196" t="s">
        <v>27</v>
      </c>
      <c r="B1" s="196"/>
      <c r="C1" s="196"/>
      <c r="D1" s="196"/>
      <c r="E1" s="196"/>
      <c r="F1" s="196"/>
      <c r="G1" s="196"/>
      <c r="H1" s="196"/>
      <c r="I1" s="196"/>
    </row>
    <row r="2" spans="1:9" ht="18">
      <c r="A2" s="196">
        <v>2017</v>
      </c>
      <c r="B2" s="196"/>
      <c r="C2" s="196"/>
      <c r="D2" s="196"/>
      <c r="E2" s="196"/>
      <c r="F2" s="196"/>
      <c r="G2" s="196"/>
      <c r="H2" s="196"/>
      <c r="I2" s="196"/>
    </row>
    <row r="3" spans="1:256" s="4" customFormat="1" ht="24.75" customHeight="1">
      <c r="A3" s="197" t="s">
        <v>44</v>
      </c>
      <c r="B3" s="198"/>
      <c r="C3" s="198"/>
      <c r="D3" s="198"/>
      <c r="E3" s="198"/>
      <c r="F3" s="198"/>
      <c r="G3" s="198"/>
      <c r="H3" s="198"/>
      <c r="I3" s="19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9.75" customHeight="1">
      <c r="A4" s="12"/>
      <c r="B4" s="199"/>
      <c r="C4" s="199"/>
      <c r="D4" s="199"/>
      <c r="E4" s="199"/>
      <c r="F4" s="199"/>
      <c r="G4" s="199"/>
      <c r="H4" s="199"/>
      <c r="I4" s="13"/>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3.5">
      <c r="A5" s="200" t="s">
        <v>28</v>
      </c>
      <c r="B5" s="201"/>
      <c r="C5" s="201"/>
      <c r="D5" s="201"/>
      <c r="E5" s="201"/>
      <c r="F5" s="201"/>
      <c r="G5" s="201"/>
      <c r="H5" s="201"/>
      <c r="I5" s="202"/>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49.5" customHeight="1">
      <c r="A6" s="294" t="s">
        <v>120</v>
      </c>
      <c r="B6" s="295"/>
      <c r="C6" s="295"/>
      <c r="D6" s="295"/>
      <c r="E6" s="295"/>
      <c r="F6" s="295"/>
      <c r="G6" s="295"/>
      <c r="H6" s="295"/>
      <c r="I6" s="296"/>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9.75" customHeight="1" thickBot="1">
      <c r="A7" s="12"/>
      <c r="B7" s="160"/>
      <c r="C7" s="160"/>
      <c r="D7" s="160"/>
      <c r="E7" s="160"/>
      <c r="F7" s="160"/>
      <c r="G7" s="160"/>
      <c r="H7" s="160"/>
      <c r="I7" s="13"/>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18" customHeight="1">
      <c r="A8" s="38" t="s">
        <v>19</v>
      </c>
      <c r="B8" s="300" t="s">
        <v>183</v>
      </c>
      <c r="C8" s="301"/>
      <c r="D8" s="221" t="s">
        <v>128</v>
      </c>
      <c r="E8" s="222"/>
      <c r="F8" s="302" t="s">
        <v>64</v>
      </c>
      <c r="G8" s="302"/>
      <c r="H8" s="303"/>
      <c r="I8" s="84"/>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18" customHeight="1">
      <c r="A9" s="39" t="s">
        <v>49</v>
      </c>
      <c r="B9" s="304"/>
      <c r="C9" s="305"/>
      <c r="D9" s="223"/>
      <c r="E9" s="224"/>
      <c r="F9" s="85" t="s">
        <v>81</v>
      </c>
      <c r="G9" s="85"/>
      <c r="H9" s="86"/>
      <c r="I9" s="40">
        <f>Taux!A37</f>
        <v>1785</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18" customHeight="1" thickBot="1">
      <c r="A10" s="91" t="s">
        <v>55</v>
      </c>
      <c r="B10" s="306"/>
      <c r="C10" s="307"/>
      <c r="D10" s="225" t="s">
        <v>129</v>
      </c>
      <c r="E10" s="226"/>
      <c r="F10" s="308" t="s">
        <v>77</v>
      </c>
      <c r="G10" s="309"/>
      <c r="H10" s="309"/>
      <c r="I10" s="93"/>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4" customFormat="1" ht="18" customHeight="1" thickBot="1">
      <c r="A11" s="87" t="s">
        <v>48</v>
      </c>
      <c r="B11" s="312"/>
      <c r="C11" s="313"/>
      <c r="D11" s="227">
        <v>350</v>
      </c>
      <c r="E11" s="228"/>
      <c r="F11" s="229" t="s">
        <v>78</v>
      </c>
      <c r="G11" s="229"/>
      <c r="H11" s="230"/>
      <c r="I11" s="92" t="str">
        <f>IF(I10="","-",I9*I10/12)</f>
        <v>-</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4" customFormat="1" ht="9.75" customHeight="1" thickBot="1">
      <c r="A12" s="15"/>
      <c r="B12" s="16"/>
      <c r="C12" s="160"/>
      <c r="D12" s="160"/>
      <c r="E12" s="160"/>
      <c r="F12" s="160"/>
      <c r="G12" s="160"/>
      <c r="H12" s="160"/>
      <c r="I12" s="13"/>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4" customFormat="1" ht="34.5" customHeight="1">
      <c r="A13" s="25" t="s">
        <v>20</v>
      </c>
      <c r="B13" s="26" t="s">
        <v>56</v>
      </c>
      <c r="C13" s="26" t="s">
        <v>57</v>
      </c>
      <c r="D13" s="261" t="s">
        <v>58</v>
      </c>
      <c r="E13" s="262"/>
      <c r="F13" s="273" t="s">
        <v>34</v>
      </c>
      <c r="G13" s="274"/>
      <c r="H13" s="27" t="s">
        <v>33</v>
      </c>
      <c r="I13" s="28" t="s">
        <v>0</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4" customFormat="1" ht="18" customHeight="1">
      <c r="A14" s="88" t="s">
        <v>9</v>
      </c>
      <c r="B14" s="94">
        <f>I8</f>
        <v>0</v>
      </c>
      <c r="C14" s="89"/>
      <c r="D14" s="310">
        <f>IF((B14+(C14*0.25)&lt;F16),(B14+(C14*0.25)),F16)</f>
        <v>0</v>
      </c>
      <c r="E14" s="311"/>
      <c r="F14" s="271">
        <f>D14*(10/12)*Taux!C5</f>
        <v>0</v>
      </c>
      <c r="G14" s="272"/>
      <c r="H14" s="116">
        <f>D14*(2/12)*Taux!C6</f>
        <v>0</v>
      </c>
      <c r="I14" s="117">
        <f>F14+H14</f>
        <v>0</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4" customFormat="1" ht="18" customHeight="1" thickBot="1">
      <c r="A15" s="29" t="s">
        <v>71</v>
      </c>
      <c r="B15" s="297"/>
      <c r="C15" s="298"/>
      <c r="D15" s="298"/>
      <c r="E15" s="298"/>
      <c r="F15" s="298"/>
      <c r="G15" s="298"/>
      <c r="H15" s="298"/>
      <c r="I15" s="299"/>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4" customFormat="1" ht="18" customHeight="1" thickBot="1">
      <c r="A16" s="275" t="s">
        <v>135</v>
      </c>
      <c r="B16" s="276"/>
      <c r="C16" s="276"/>
      <c r="D16" s="276"/>
      <c r="E16" s="277"/>
      <c r="F16" s="278">
        <f>IF(D11="","",IF(D11&lt;=Taux!B10,Taux!C10,(IF(AND(D11&gt;Taux!B10,D11&lt;=Taux!B11),Taux!C11,(IF(AND(D11&gt;Taux!B11,D11&lt;=Taux!B12),Taux!C12,(IF(AND(D11&gt;Taux!B12,D11&lt;=Taux!B13),Taux!C13,Taux!C14))))))))</f>
        <v>3</v>
      </c>
      <c r="G16" s="279"/>
      <c r="H16" s="152"/>
      <c r="I16" s="15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4" customFormat="1" ht="9.75" customHeight="1" thickBot="1">
      <c r="A17" s="11"/>
      <c r="B17" s="11"/>
      <c r="C17" s="11"/>
      <c r="D17" s="11"/>
      <c r="E17" s="11"/>
      <c r="F17" s="11"/>
      <c r="G17" s="11"/>
      <c r="H17" s="11"/>
      <c r="I17" s="1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4" customFormat="1" ht="34.5" customHeight="1">
      <c r="A18" s="62" t="s">
        <v>72</v>
      </c>
      <c r="B18" s="33" t="s">
        <v>99</v>
      </c>
      <c r="C18" s="33" t="s">
        <v>100</v>
      </c>
      <c r="D18" s="261" t="s">
        <v>47</v>
      </c>
      <c r="E18" s="262"/>
      <c r="F18" s="273" t="s">
        <v>31</v>
      </c>
      <c r="G18" s="274"/>
      <c r="H18" s="27" t="s">
        <v>32</v>
      </c>
      <c r="I18" s="28" t="s">
        <v>112</v>
      </c>
      <c r="J18" s="10"/>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4" customFormat="1" ht="18" customHeight="1">
      <c r="A19" s="32" t="s">
        <v>22</v>
      </c>
      <c r="B19" s="42"/>
      <c r="C19" s="43"/>
      <c r="D19" s="231">
        <f>IF($B$26="OUI","-",C19-B19)</f>
        <v>0</v>
      </c>
      <c r="E19" s="232"/>
      <c r="F19" s="233">
        <f>IF(D19="-","-",D19*Taux!$C$18*10/12)</f>
        <v>0</v>
      </c>
      <c r="G19" s="234"/>
      <c r="H19" s="107">
        <f>IF(D19="-","-",D19*Taux!$C$19*2/12)</f>
        <v>0</v>
      </c>
      <c r="I19" s="108">
        <f>IF(D19="-","-",F19+H19)</f>
        <v>0</v>
      </c>
      <c r="J19" s="10"/>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4" customFormat="1" ht="18" customHeight="1">
      <c r="A20" s="32" t="s">
        <v>23</v>
      </c>
      <c r="B20" s="42"/>
      <c r="C20" s="43"/>
      <c r="D20" s="231">
        <f>IF($B$26="OUI","-",C20-B20)</f>
        <v>0</v>
      </c>
      <c r="E20" s="232"/>
      <c r="F20" s="233">
        <f>IF(D20="-","-",D20*Taux!$C$18*10/12)</f>
        <v>0</v>
      </c>
      <c r="G20" s="234"/>
      <c r="H20" s="107">
        <f>IF(D20="-","-",D20*Taux!$C$19*2/12)</f>
        <v>0</v>
      </c>
      <c r="I20" s="108">
        <f>IF(D20="-","-",F20+H20)</f>
        <v>0</v>
      </c>
      <c r="J20" s="10"/>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4" customFormat="1" ht="18" customHeight="1">
      <c r="A21" s="32" t="s">
        <v>24</v>
      </c>
      <c r="B21" s="42"/>
      <c r="C21" s="43"/>
      <c r="D21" s="231">
        <f>IF($B$26="OUI","-",C21-B21)</f>
        <v>0</v>
      </c>
      <c r="E21" s="232"/>
      <c r="F21" s="233">
        <f>IF(D21="-","-",D21*Taux!$C$18*10/12)</f>
        <v>0</v>
      </c>
      <c r="G21" s="234"/>
      <c r="H21" s="107">
        <f>IF(D21="-","-",D21*Taux!$C$19*2/12)</f>
        <v>0</v>
      </c>
      <c r="I21" s="108">
        <f>IF(D21="-","-",F21+H21)</f>
        <v>0</v>
      </c>
      <c r="J21" s="10"/>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4" customFormat="1" ht="18" customHeight="1" thickBot="1">
      <c r="A22" s="265" t="s">
        <v>29</v>
      </c>
      <c r="B22" s="266"/>
      <c r="C22" s="266"/>
      <c r="D22" s="267">
        <f>SUM(D19:E21)</f>
        <v>0</v>
      </c>
      <c r="E22" s="268"/>
      <c r="F22" s="269">
        <f>SUM(F19:G21)</f>
        <v>0</v>
      </c>
      <c r="G22" s="270"/>
      <c r="H22" s="109">
        <f>SUM(H19:H21)</f>
        <v>0</v>
      </c>
      <c r="I22" s="110">
        <f>SUM(I19:I21)</f>
        <v>0</v>
      </c>
      <c r="J22" s="10"/>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4" customFormat="1" ht="9.75" customHeight="1" thickBot="1">
      <c r="A23" s="15"/>
      <c r="B23" s="15"/>
      <c r="C23" s="15"/>
      <c r="D23" s="131"/>
      <c r="E23" s="131"/>
      <c r="F23" s="132"/>
      <c r="G23" s="132"/>
      <c r="H23" s="133"/>
      <c r="I23" s="132"/>
      <c r="J23" s="10"/>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4" customFormat="1" ht="16.5" customHeight="1">
      <c r="A24" s="280" t="s">
        <v>113</v>
      </c>
      <c r="B24" s="288" t="s">
        <v>110</v>
      </c>
      <c r="C24" s="285" t="s">
        <v>116</v>
      </c>
      <c r="D24" s="286"/>
      <c r="E24" s="287"/>
      <c r="F24" s="290" t="s">
        <v>31</v>
      </c>
      <c r="G24" s="291"/>
      <c r="H24" s="235" t="s">
        <v>32</v>
      </c>
      <c r="I24" s="263" t="s">
        <v>111</v>
      </c>
      <c r="J24" s="10"/>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4" customFormat="1" ht="16.5" customHeight="1">
      <c r="A25" s="281"/>
      <c r="B25" s="289"/>
      <c r="C25" s="134" t="s">
        <v>118</v>
      </c>
      <c r="D25" s="136" t="s">
        <v>117</v>
      </c>
      <c r="E25" s="135" t="s">
        <v>119</v>
      </c>
      <c r="F25" s="292"/>
      <c r="G25" s="293"/>
      <c r="H25" s="236"/>
      <c r="I25" s="264"/>
      <c r="J25" s="10"/>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4" customFormat="1" ht="19.5" customHeight="1" thickBot="1">
      <c r="A26" s="282"/>
      <c r="B26" s="137" t="s">
        <v>114</v>
      </c>
      <c r="C26" s="140" t="str">
        <f>IF(B26="OUI",D26+E26,"-")</f>
        <v>-</v>
      </c>
      <c r="D26" s="139" t="str">
        <f>IF(B26="OUI",Taux!C25,"-")</f>
        <v>-</v>
      </c>
      <c r="E26" s="138" t="str">
        <f>IF(B26="OUI",IF(B33&lt;=2,Taux!C22,IF(B33&gt;4,Taux!C24,Taux!C23)),"-")</f>
        <v>-</v>
      </c>
      <c r="F26" s="283" t="str">
        <f>IF(B26="OUI",C26*Taux!$C$18*10/12,"-")</f>
        <v>-</v>
      </c>
      <c r="G26" s="284"/>
      <c r="H26" s="109" t="str">
        <f>IF(B26="OUI",C26*Taux!$C$19*2/12,"-")</f>
        <v>-</v>
      </c>
      <c r="I26" s="110">
        <f>IF(B26="OUI",F26+H26,0)</f>
        <v>0</v>
      </c>
      <c r="J26" s="10"/>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4" customFormat="1" ht="9.75" customHeight="1" thickBot="1">
      <c r="A27" s="12"/>
      <c r="B27" s="12"/>
      <c r="C27" s="13"/>
      <c r="D27" s="13"/>
      <c r="E27" s="17"/>
      <c r="F27" s="17"/>
      <c r="G27" s="18"/>
      <c r="H27" s="17"/>
      <c r="I27" s="19"/>
      <c r="J27" s="10"/>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4" customFormat="1" ht="34.5" customHeight="1">
      <c r="A28" s="244" t="s">
        <v>25</v>
      </c>
      <c r="B28" s="245"/>
      <c r="C28" s="31" t="s">
        <v>7</v>
      </c>
      <c r="D28" s="246" t="s">
        <v>8</v>
      </c>
      <c r="E28" s="247"/>
      <c r="F28" s="248" t="s">
        <v>35</v>
      </c>
      <c r="G28" s="249"/>
      <c r="H28" s="27" t="s">
        <v>36</v>
      </c>
      <c r="I28" s="28" t="s">
        <v>11</v>
      </c>
      <c r="J28" s="10"/>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4" customFormat="1" ht="18" customHeight="1" thickBot="1">
      <c r="A29" s="253" t="s">
        <v>6</v>
      </c>
      <c r="B29" s="254"/>
      <c r="C29" s="111">
        <f>Taux!C20</f>
        <v>8</v>
      </c>
      <c r="D29" s="255">
        <f>Taux!C21</f>
        <v>8.4</v>
      </c>
      <c r="E29" s="256"/>
      <c r="F29" s="255">
        <f>C29*10</f>
        <v>80</v>
      </c>
      <c r="G29" s="256"/>
      <c r="H29" s="111">
        <f>D29*2</f>
        <v>16.8</v>
      </c>
      <c r="I29" s="110">
        <f>F29+H29</f>
        <v>96.8</v>
      </c>
      <c r="J29" s="10"/>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4" customFormat="1" ht="9.75" customHeight="1" thickBot="1">
      <c r="A30" s="12"/>
      <c r="B30" s="12"/>
      <c r="C30" s="13"/>
      <c r="D30" s="13"/>
      <c r="E30" s="17"/>
      <c r="F30" s="17"/>
      <c r="G30" s="18"/>
      <c r="H30" s="17"/>
      <c r="I30" s="19"/>
      <c r="J30" s="10"/>
      <c r="K30" s="6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10" s="1" customFormat="1" ht="16.5" customHeight="1">
      <c r="A31" s="257" t="s">
        <v>21</v>
      </c>
      <c r="B31" s="259" t="s">
        <v>37</v>
      </c>
      <c r="C31" s="259" t="s">
        <v>26</v>
      </c>
      <c r="D31" s="261" t="s">
        <v>39</v>
      </c>
      <c r="E31" s="262"/>
      <c r="F31" s="261" t="s">
        <v>40</v>
      </c>
      <c r="G31" s="262"/>
      <c r="H31" s="250" t="s">
        <v>41</v>
      </c>
      <c r="I31" s="251" t="s">
        <v>10</v>
      </c>
      <c r="J31" s="10"/>
    </row>
    <row r="32" spans="1:10" s="1" customFormat="1" ht="16.5" customHeight="1">
      <c r="A32" s="258"/>
      <c r="B32" s="260"/>
      <c r="C32" s="260"/>
      <c r="D32" s="37" t="s">
        <v>42</v>
      </c>
      <c r="E32" s="37" t="s">
        <v>43</v>
      </c>
      <c r="F32" s="37" t="s">
        <v>42</v>
      </c>
      <c r="G32" s="37" t="s">
        <v>84</v>
      </c>
      <c r="H32" s="210"/>
      <c r="I32" s="252"/>
      <c r="J32" s="10"/>
    </row>
    <row r="33" spans="1:10" s="1" customFormat="1" ht="18" customHeight="1" thickBot="1">
      <c r="A33" s="34" t="s">
        <v>9</v>
      </c>
      <c r="B33" s="41"/>
      <c r="C33" s="30">
        <f>IF(B33&lt;=2,Taux!C30,IF(B33&gt;4,Taux!C32,Taux!C31))</f>
        <v>70</v>
      </c>
      <c r="D33" s="41"/>
      <c r="E33" s="30">
        <f>D33*Taux!C34</f>
        <v>0</v>
      </c>
      <c r="F33" s="41"/>
      <c r="G33" s="30">
        <f>F33*Taux!C33</f>
        <v>0</v>
      </c>
      <c r="H33" s="161">
        <f>C33+E33+G33</f>
        <v>70</v>
      </c>
      <c r="I33" s="112">
        <f>(((H33*Taux!C28)*10/12)+((H33*Taux!C29)*2/12))</f>
        <v>245.11666666666667</v>
      </c>
      <c r="J33" s="10"/>
    </row>
    <row r="34" spans="1:9" s="1" customFormat="1" ht="9.75" customHeight="1" thickBot="1">
      <c r="A34" s="20"/>
      <c r="B34" s="20"/>
      <c r="C34" s="20"/>
      <c r="D34" s="20"/>
      <c r="E34" s="20"/>
      <c r="F34" s="20"/>
      <c r="G34" s="21"/>
      <c r="H34" s="22"/>
      <c r="I34" s="22"/>
    </row>
    <row r="35" spans="1:9" s="1" customFormat="1" ht="18" customHeight="1" thickBot="1">
      <c r="A35" s="103" t="s">
        <v>59</v>
      </c>
      <c r="B35" s="104"/>
      <c r="C35" s="20"/>
      <c r="D35" s="237" t="s">
        <v>80</v>
      </c>
      <c r="E35" s="238"/>
      <c r="F35" s="238"/>
      <c r="G35" s="238"/>
      <c r="H35" s="238"/>
      <c r="I35" s="113">
        <f>I14+I22+I26+I29+I33</f>
        <v>341.9166666666667</v>
      </c>
    </row>
    <row r="36" spans="1:9" s="1" customFormat="1" ht="18" customHeight="1" thickBot="1">
      <c r="A36" s="103" t="s">
        <v>123</v>
      </c>
      <c r="B36" s="104"/>
      <c r="C36" s="20"/>
      <c r="D36" s="239" t="s">
        <v>121</v>
      </c>
      <c r="E36" s="240"/>
      <c r="F36" s="240"/>
      <c r="G36" s="240"/>
      <c r="H36" s="240"/>
      <c r="I36" s="114" t="str">
        <f>IF(I10="","-",(((I14+I29+I33+(IF(B26="OUI",I26,0)))*I10/12)+I22))</f>
        <v>-</v>
      </c>
    </row>
    <row r="37" spans="1:9" s="1" customFormat="1" ht="9.75" customHeight="1" thickBot="1">
      <c r="A37" s="20"/>
      <c r="B37" s="20"/>
      <c r="C37" s="20"/>
      <c r="D37" s="20"/>
      <c r="E37" s="20"/>
      <c r="F37" s="20"/>
      <c r="G37" s="21"/>
      <c r="H37" s="22"/>
      <c r="I37" s="22"/>
    </row>
    <row r="38" spans="1:9" s="1" customFormat="1" ht="19.5" customHeight="1" thickBot="1">
      <c r="A38" s="20"/>
      <c r="B38" s="241" t="s">
        <v>45</v>
      </c>
      <c r="C38" s="242"/>
      <c r="D38" s="242"/>
      <c r="E38" s="242"/>
      <c r="F38" s="242"/>
      <c r="G38" s="242"/>
      <c r="H38" s="243"/>
      <c r="I38" s="115">
        <f>IF(I10="",IF(I35&lt;I9,0,I35-I9),IF(I36&lt;I11,0,I36-I11))</f>
        <v>0</v>
      </c>
    </row>
    <row r="39" spans="1:9" s="1" customFormat="1" ht="9.75" customHeight="1" thickBot="1">
      <c r="A39" s="20"/>
      <c r="B39" s="20"/>
      <c r="C39" s="20"/>
      <c r="D39" s="20"/>
      <c r="E39" s="23"/>
      <c r="F39" s="23"/>
      <c r="G39" s="23"/>
      <c r="H39" s="23"/>
      <c r="I39" s="24"/>
    </row>
    <row r="40" spans="1:9" s="1" customFormat="1" ht="19.5" customHeight="1" thickBot="1">
      <c r="A40" s="20"/>
      <c r="B40" s="211" t="s">
        <v>136</v>
      </c>
      <c r="C40" s="212"/>
      <c r="D40" s="212"/>
      <c r="E40" s="212"/>
      <c r="F40" s="212"/>
      <c r="G40" s="212"/>
      <c r="H40" s="213"/>
      <c r="I40" s="154">
        <f>IF(I10="",-I14,-I14*I10/12)</f>
        <v>0</v>
      </c>
    </row>
    <row r="41" spans="1:9" s="1" customFormat="1" ht="39.75" customHeight="1" thickBot="1">
      <c r="A41" s="20"/>
      <c r="B41" s="217" t="s">
        <v>138</v>
      </c>
      <c r="C41" s="218"/>
      <c r="D41" s="219" t="s">
        <v>147</v>
      </c>
      <c r="E41" s="219"/>
      <c r="F41" s="219"/>
      <c r="G41" s="219"/>
      <c r="H41" s="219"/>
      <c r="I41" s="220"/>
    </row>
    <row r="42" spans="1:9" s="1" customFormat="1" ht="9.75" customHeight="1" thickBot="1">
      <c r="A42" s="20"/>
      <c r="B42" s="20"/>
      <c r="C42" s="20"/>
      <c r="D42" s="20"/>
      <c r="E42" s="23"/>
      <c r="F42" s="23"/>
      <c r="G42" s="23"/>
      <c r="H42" s="23"/>
      <c r="I42" s="24"/>
    </row>
    <row r="43" spans="1:9" s="1" customFormat="1" ht="19.5" customHeight="1" thickBot="1">
      <c r="A43" s="20"/>
      <c r="B43" s="49"/>
      <c r="C43" s="49"/>
      <c r="D43" s="49"/>
      <c r="E43" s="49"/>
      <c r="F43" s="214" t="s">
        <v>137</v>
      </c>
      <c r="G43" s="215"/>
      <c r="H43" s="216"/>
      <c r="I43" s="155">
        <f>IF(-I40&gt;I38,0,I38+I40)</f>
        <v>0</v>
      </c>
    </row>
    <row r="44" spans="1:9" s="1" customFormat="1" ht="9.75" customHeight="1">
      <c r="A44" s="20"/>
      <c r="B44" s="20"/>
      <c r="C44" s="20"/>
      <c r="D44" s="20"/>
      <c r="E44" s="23"/>
      <c r="F44" s="23"/>
      <c r="G44" s="23"/>
      <c r="H44" s="23"/>
      <c r="I44" s="24"/>
    </row>
    <row r="45" spans="1:9" s="1" customFormat="1" ht="18" customHeight="1">
      <c r="A45" s="20" t="s">
        <v>142</v>
      </c>
      <c r="B45" s="20"/>
      <c r="C45" s="35" t="str">
        <f>IF(I43=0,"-",[1]!ConvNumberLetter(I43,1,0))</f>
        <v>-</v>
      </c>
      <c r="D45" s="35"/>
      <c r="E45" s="23"/>
      <c r="F45" s="23"/>
      <c r="G45" s="23"/>
      <c r="H45" s="23"/>
      <c r="I45" s="24"/>
    </row>
    <row r="46" spans="1:9" s="1" customFormat="1" ht="4.5" customHeight="1">
      <c r="A46" s="35"/>
      <c r="B46" s="35"/>
      <c r="C46" s="35"/>
      <c r="D46" s="35"/>
      <c r="E46" s="35"/>
      <c r="F46" s="35"/>
      <c r="G46" s="35"/>
      <c r="H46" s="35"/>
      <c r="I46" s="35"/>
    </row>
    <row r="47" spans="1:9" s="1" customFormat="1" ht="19.5" customHeight="1">
      <c r="A47" s="11"/>
      <c r="B47" s="11"/>
      <c r="C47" s="11"/>
      <c r="D47" s="11"/>
      <c r="E47" s="11"/>
      <c r="F47" s="11"/>
      <c r="G47" s="11" t="s">
        <v>69</v>
      </c>
      <c r="H47" s="22"/>
      <c r="I47" s="22"/>
    </row>
    <row r="48" spans="1:9" s="1" customFormat="1" ht="4.5" customHeight="1">
      <c r="A48" s="11"/>
      <c r="B48" s="11"/>
      <c r="C48" s="11"/>
      <c r="D48" s="11"/>
      <c r="E48" s="11"/>
      <c r="F48" s="11"/>
      <c r="G48" s="11"/>
      <c r="H48" s="22"/>
      <c r="I48" s="22"/>
    </row>
    <row r="49" spans="1:9" s="1" customFormat="1" ht="19.5" customHeight="1">
      <c r="A49" s="11"/>
      <c r="B49" s="11"/>
      <c r="C49" s="11"/>
      <c r="D49" s="11"/>
      <c r="E49" s="11"/>
      <c r="F49" s="11"/>
      <c r="G49" s="11" t="s">
        <v>46</v>
      </c>
      <c r="H49" s="22"/>
      <c r="I49" s="22"/>
    </row>
    <row r="50" spans="1:9" s="1" customFormat="1" ht="19.5" customHeight="1">
      <c r="A50" s="20"/>
      <c r="B50" s="20"/>
      <c r="C50" s="20"/>
      <c r="D50" s="20"/>
      <c r="E50" s="20"/>
      <c r="F50" s="20"/>
      <c r="G50" s="11"/>
      <c r="H50" s="22"/>
      <c r="I50" s="22"/>
    </row>
    <row r="51" ht="19.5" customHeight="1">
      <c r="G51" s="11" t="s">
        <v>148</v>
      </c>
    </row>
    <row r="52" ht="9.75" customHeight="1"/>
    <row r="53" ht="12.75" customHeight="1">
      <c r="A53" s="63" t="s">
        <v>79</v>
      </c>
    </row>
    <row r="54" ht="12.75" customHeight="1">
      <c r="A54" s="63" t="s">
        <v>73</v>
      </c>
    </row>
    <row r="55" ht="12.75" customHeight="1">
      <c r="A55" s="63" t="s">
        <v>74</v>
      </c>
    </row>
    <row r="56" ht="12.75" customHeight="1">
      <c r="A56" s="63" t="s">
        <v>130</v>
      </c>
    </row>
    <row r="57" ht="12.75" customHeight="1">
      <c r="A57" s="63" t="s">
        <v>75</v>
      </c>
    </row>
    <row r="58" ht="12.75" customHeight="1">
      <c r="A58" s="63" t="s">
        <v>76</v>
      </c>
    </row>
    <row r="59" ht="12.75" customHeight="1">
      <c r="A59" s="63" t="s">
        <v>122</v>
      </c>
    </row>
  </sheetData>
  <sheetProtection/>
  <mergeCells count="61">
    <mergeCell ref="A6:I6"/>
    <mergeCell ref="A1:I1"/>
    <mergeCell ref="A2:I2"/>
    <mergeCell ref="A3:I3"/>
    <mergeCell ref="B4:H4"/>
    <mergeCell ref="A5:I5"/>
    <mergeCell ref="D14:E14"/>
    <mergeCell ref="F14:G14"/>
    <mergeCell ref="B8:C8"/>
    <mergeCell ref="D8:E9"/>
    <mergeCell ref="F8:H8"/>
    <mergeCell ref="B9:C9"/>
    <mergeCell ref="B10:C10"/>
    <mergeCell ref="D10:E10"/>
    <mergeCell ref="F10:H10"/>
    <mergeCell ref="B11:C11"/>
    <mergeCell ref="D11:E11"/>
    <mergeCell ref="F11:H11"/>
    <mergeCell ref="D13:E13"/>
    <mergeCell ref="F13:G13"/>
    <mergeCell ref="A22:C22"/>
    <mergeCell ref="D22:E22"/>
    <mergeCell ref="F22:G22"/>
    <mergeCell ref="B15:I15"/>
    <mergeCell ref="A16:E16"/>
    <mergeCell ref="F16:G16"/>
    <mergeCell ref="D18:E18"/>
    <mergeCell ref="F18:G18"/>
    <mergeCell ref="D19:E19"/>
    <mergeCell ref="F19:G19"/>
    <mergeCell ref="I24:I25"/>
    <mergeCell ref="F26:G26"/>
    <mergeCell ref="D20:E20"/>
    <mergeCell ref="F20:G20"/>
    <mergeCell ref="D21:E21"/>
    <mergeCell ref="F21:G21"/>
    <mergeCell ref="A24:A26"/>
    <mergeCell ref="B24:B25"/>
    <mergeCell ref="C24:E24"/>
    <mergeCell ref="F24:G25"/>
    <mergeCell ref="H24:H25"/>
    <mergeCell ref="A28:B28"/>
    <mergeCell ref="D28:E28"/>
    <mergeCell ref="F28:G28"/>
    <mergeCell ref="A29:B29"/>
    <mergeCell ref="D29:E29"/>
    <mergeCell ref="F29:G29"/>
    <mergeCell ref="A31:A32"/>
    <mergeCell ref="B31:B32"/>
    <mergeCell ref="C31:C32"/>
    <mergeCell ref="D31:E31"/>
    <mergeCell ref="F31:G31"/>
    <mergeCell ref="F43:H43"/>
    <mergeCell ref="I31:I32"/>
    <mergeCell ref="D35:H35"/>
    <mergeCell ref="D36:H36"/>
    <mergeCell ref="B38:H38"/>
    <mergeCell ref="B40:H40"/>
    <mergeCell ref="B41:C41"/>
    <mergeCell ref="D41:I41"/>
    <mergeCell ref="H31:H32"/>
  </mergeCells>
  <printOptions horizontalCentered="1"/>
  <pageMargins left="0.1968503937007874" right="0.1968503937007874" top="0.11811023622047245" bottom="0.11811023622047245" header="0" footer="0"/>
  <pageSetup fitToHeight="1" fitToWidth="1" horizontalDpi="600" verticalDpi="600" orientation="portrait" paperSize="9" scale="81"/>
</worksheet>
</file>

<file path=xl/worksheets/sheet6.xml><?xml version="1.0" encoding="utf-8"?>
<worksheet xmlns="http://schemas.openxmlformats.org/spreadsheetml/2006/main" xmlns:r="http://schemas.openxmlformats.org/officeDocument/2006/relationships">
  <sheetPr>
    <pageSetUpPr fitToPage="1"/>
  </sheetPr>
  <dimension ref="A1:IV59"/>
  <sheetViews>
    <sheetView zoomScalePageLayoutView="0" workbookViewId="0" topLeftCell="A1">
      <selection activeCell="B9" sqref="B9:C9"/>
    </sheetView>
  </sheetViews>
  <sheetFormatPr defaultColWidth="11.00390625" defaultRowHeight="14.25"/>
  <cols>
    <col min="1" max="1" width="18.625" style="11" customWidth="1"/>
    <col min="2" max="3" width="12.625" style="11" customWidth="1"/>
    <col min="4" max="7" width="6.625" style="11" customWidth="1"/>
    <col min="8" max="8" width="12.625" style="11" customWidth="1"/>
    <col min="9" max="9" width="13.625" style="11" customWidth="1"/>
    <col min="10" max="10" width="11.625" style="1" customWidth="1"/>
    <col min="11" max="16384" width="10.625" style="1" customWidth="1"/>
  </cols>
  <sheetData>
    <row r="1" spans="1:9" ht="18">
      <c r="A1" s="196" t="s">
        <v>27</v>
      </c>
      <c r="B1" s="196"/>
      <c r="C1" s="196"/>
      <c r="D1" s="196"/>
      <c r="E1" s="196"/>
      <c r="F1" s="196"/>
      <c r="G1" s="196"/>
      <c r="H1" s="196"/>
      <c r="I1" s="196"/>
    </row>
    <row r="2" spans="1:9" ht="18">
      <c r="A2" s="196">
        <v>2017</v>
      </c>
      <c r="B2" s="196"/>
      <c r="C2" s="196"/>
      <c r="D2" s="196"/>
      <c r="E2" s="196"/>
      <c r="F2" s="196"/>
      <c r="G2" s="196"/>
      <c r="H2" s="196"/>
      <c r="I2" s="196"/>
    </row>
    <row r="3" spans="1:256" s="4" customFormat="1" ht="24.75" customHeight="1">
      <c r="A3" s="197" t="s">
        <v>44</v>
      </c>
      <c r="B3" s="198"/>
      <c r="C3" s="198"/>
      <c r="D3" s="198"/>
      <c r="E3" s="198"/>
      <c r="F3" s="198"/>
      <c r="G3" s="198"/>
      <c r="H3" s="198"/>
      <c r="I3" s="19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9.75" customHeight="1">
      <c r="A4" s="12"/>
      <c r="B4" s="199"/>
      <c r="C4" s="199"/>
      <c r="D4" s="199"/>
      <c r="E4" s="199"/>
      <c r="F4" s="199"/>
      <c r="G4" s="199"/>
      <c r="H4" s="199"/>
      <c r="I4" s="13"/>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3.5">
      <c r="A5" s="200" t="s">
        <v>28</v>
      </c>
      <c r="B5" s="201"/>
      <c r="C5" s="201"/>
      <c r="D5" s="201"/>
      <c r="E5" s="201"/>
      <c r="F5" s="201"/>
      <c r="G5" s="201"/>
      <c r="H5" s="201"/>
      <c r="I5" s="202"/>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49.5" customHeight="1">
      <c r="A6" s="294" t="s">
        <v>120</v>
      </c>
      <c r="B6" s="295"/>
      <c r="C6" s="295"/>
      <c r="D6" s="295"/>
      <c r="E6" s="295"/>
      <c r="F6" s="295"/>
      <c r="G6" s="295"/>
      <c r="H6" s="295"/>
      <c r="I6" s="296"/>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9.75" customHeight="1" thickBot="1">
      <c r="A7" s="12"/>
      <c r="B7" s="160"/>
      <c r="C7" s="160"/>
      <c r="D7" s="160"/>
      <c r="E7" s="160"/>
      <c r="F7" s="160"/>
      <c r="G7" s="160"/>
      <c r="H7" s="160"/>
      <c r="I7" s="13"/>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18" customHeight="1">
      <c r="A8" s="38" t="s">
        <v>19</v>
      </c>
      <c r="B8" s="300" t="s">
        <v>183</v>
      </c>
      <c r="C8" s="301"/>
      <c r="D8" s="221" t="s">
        <v>128</v>
      </c>
      <c r="E8" s="222"/>
      <c r="F8" s="302" t="s">
        <v>64</v>
      </c>
      <c r="G8" s="302"/>
      <c r="H8" s="303"/>
      <c r="I8" s="84"/>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18" customHeight="1">
      <c r="A9" s="39" t="s">
        <v>49</v>
      </c>
      <c r="B9" s="304"/>
      <c r="C9" s="305"/>
      <c r="D9" s="223"/>
      <c r="E9" s="224"/>
      <c r="F9" s="85" t="s">
        <v>81</v>
      </c>
      <c r="G9" s="85"/>
      <c r="H9" s="86"/>
      <c r="I9" s="40">
        <f>Taux!A37</f>
        <v>1785</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18" customHeight="1" thickBot="1">
      <c r="A10" s="91" t="s">
        <v>55</v>
      </c>
      <c r="B10" s="306"/>
      <c r="C10" s="307"/>
      <c r="D10" s="225" t="s">
        <v>129</v>
      </c>
      <c r="E10" s="226"/>
      <c r="F10" s="308" t="s">
        <v>77</v>
      </c>
      <c r="G10" s="309"/>
      <c r="H10" s="309"/>
      <c r="I10" s="93"/>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4" customFormat="1" ht="18" customHeight="1" thickBot="1">
      <c r="A11" s="87" t="s">
        <v>48</v>
      </c>
      <c r="B11" s="312"/>
      <c r="C11" s="313"/>
      <c r="D11" s="227">
        <v>350</v>
      </c>
      <c r="E11" s="228"/>
      <c r="F11" s="229" t="s">
        <v>78</v>
      </c>
      <c r="G11" s="229"/>
      <c r="H11" s="230"/>
      <c r="I11" s="92" t="str">
        <f>IF(I10="","-",I9*I10/12)</f>
        <v>-</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4" customFormat="1" ht="9.75" customHeight="1" thickBot="1">
      <c r="A12" s="15"/>
      <c r="B12" s="16"/>
      <c r="C12" s="160"/>
      <c r="D12" s="160"/>
      <c r="E12" s="160"/>
      <c r="F12" s="160"/>
      <c r="G12" s="160"/>
      <c r="H12" s="160"/>
      <c r="I12" s="13"/>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4" customFormat="1" ht="34.5" customHeight="1">
      <c r="A13" s="25" t="s">
        <v>20</v>
      </c>
      <c r="B13" s="26" t="s">
        <v>56</v>
      </c>
      <c r="C13" s="26" t="s">
        <v>57</v>
      </c>
      <c r="D13" s="261" t="s">
        <v>58</v>
      </c>
      <c r="E13" s="262"/>
      <c r="F13" s="273" t="s">
        <v>34</v>
      </c>
      <c r="G13" s="274"/>
      <c r="H13" s="27" t="s">
        <v>33</v>
      </c>
      <c r="I13" s="28" t="s">
        <v>0</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4" customFormat="1" ht="18" customHeight="1">
      <c r="A14" s="88" t="s">
        <v>9</v>
      </c>
      <c r="B14" s="94">
        <f>I8</f>
        <v>0</v>
      </c>
      <c r="C14" s="89"/>
      <c r="D14" s="310">
        <f>IF((B14+(C14*0.25)&lt;F16),(B14+(C14*0.25)),F16)</f>
        <v>0</v>
      </c>
      <c r="E14" s="311"/>
      <c r="F14" s="271">
        <f>D14*(10/12)*Taux!C5</f>
        <v>0</v>
      </c>
      <c r="G14" s="272"/>
      <c r="H14" s="116">
        <f>D14*(2/12)*Taux!C6</f>
        <v>0</v>
      </c>
      <c r="I14" s="117">
        <f>F14+H14</f>
        <v>0</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4" customFormat="1" ht="18" customHeight="1" thickBot="1">
      <c r="A15" s="29" t="s">
        <v>71</v>
      </c>
      <c r="B15" s="297"/>
      <c r="C15" s="298"/>
      <c r="D15" s="298"/>
      <c r="E15" s="298"/>
      <c r="F15" s="298"/>
      <c r="G15" s="298"/>
      <c r="H15" s="298"/>
      <c r="I15" s="299"/>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4" customFormat="1" ht="18" customHeight="1" thickBot="1">
      <c r="A16" s="275" t="s">
        <v>135</v>
      </c>
      <c r="B16" s="276"/>
      <c r="C16" s="276"/>
      <c r="D16" s="276"/>
      <c r="E16" s="277"/>
      <c r="F16" s="278">
        <f>IF(D11="","",IF(D11&lt;=Taux!B10,Taux!C10,(IF(AND(D11&gt;Taux!B10,D11&lt;=Taux!B11),Taux!C11,(IF(AND(D11&gt;Taux!B11,D11&lt;=Taux!B12),Taux!C12,(IF(AND(D11&gt;Taux!B12,D11&lt;=Taux!B13),Taux!C13,Taux!C14))))))))</f>
        <v>3</v>
      </c>
      <c r="G16" s="279"/>
      <c r="H16" s="152"/>
      <c r="I16" s="15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4" customFormat="1" ht="9.75" customHeight="1" thickBot="1">
      <c r="A17" s="11"/>
      <c r="B17" s="11"/>
      <c r="C17" s="11"/>
      <c r="D17" s="11"/>
      <c r="E17" s="11"/>
      <c r="F17" s="11"/>
      <c r="G17" s="11"/>
      <c r="H17" s="11"/>
      <c r="I17" s="1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4" customFormat="1" ht="34.5" customHeight="1">
      <c r="A18" s="62" t="s">
        <v>72</v>
      </c>
      <c r="B18" s="33" t="s">
        <v>99</v>
      </c>
      <c r="C18" s="33" t="s">
        <v>100</v>
      </c>
      <c r="D18" s="261" t="s">
        <v>47</v>
      </c>
      <c r="E18" s="262"/>
      <c r="F18" s="273" t="s">
        <v>31</v>
      </c>
      <c r="G18" s="274"/>
      <c r="H18" s="27" t="s">
        <v>32</v>
      </c>
      <c r="I18" s="28" t="s">
        <v>112</v>
      </c>
      <c r="J18" s="10"/>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4" customFormat="1" ht="18" customHeight="1">
      <c r="A19" s="32" t="s">
        <v>22</v>
      </c>
      <c r="B19" s="42"/>
      <c r="C19" s="43"/>
      <c r="D19" s="231">
        <f>IF($B$26="OUI","-",C19-B19)</f>
        <v>0</v>
      </c>
      <c r="E19" s="232"/>
      <c r="F19" s="233">
        <f>IF(D19="-","-",D19*Taux!$C$18*10/12)</f>
        <v>0</v>
      </c>
      <c r="G19" s="234"/>
      <c r="H19" s="107">
        <f>IF(D19="-","-",D19*Taux!$C$19*2/12)</f>
        <v>0</v>
      </c>
      <c r="I19" s="108">
        <f>IF(D19="-","-",F19+H19)</f>
        <v>0</v>
      </c>
      <c r="J19" s="10"/>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4" customFormat="1" ht="18" customHeight="1">
      <c r="A20" s="32" t="s">
        <v>23</v>
      </c>
      <c r="B20" s="42"/>
      <c r="C20" s="43"/>
      <c r="D20" s="231">
        <f>IF($B$26="OUI","-",C20-B20)</f>
        <v>0</v>
      </c>
      <c r="E20" s="232"/>
      <c r="F20" s="233">
        <f>IF(D20="-","-",D20*Taux!$C$18*10/12)</f>
        <v>0</v>
      </c>
      <c r="G20" s="234"/>
      <c r="H20" s="107">
        <f>IF(D20="-","-",D20*Taux!$C$19*2/12)</f>
        <v>0</v>
      </c>
      <c r="I20" s="108">
        <f>IF(D20="-","-",F20+H20)</f>
        <v>0</v>
      </c>
      <c r="J20" s="10"/>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4" customFormat="1" ht="18" customHeight="1">
      <c r="A21" s="32" t="s">
        <v>24</v>
      </c>
      <c r="B21" s="42"/>
      <c r="C21" s="43"/>
      <c r="D21" s="231">
        <f>IF($B$26="OUI","-",C21-B21)</f>
        <v>0</v>
      </c>
      <c r="E21" s="232"/>
      <c r="F21" s="233">
        <f>IF(D21="-","-",D21*Taux!$C$18*10/12)</f>
        <v>0</v>
      </c>
      <c r="G21" s="234"/>
      <c r="H21" s="107">
        <f>IF(D21="-","-",D21*Taux!$C$19*2/12)</f>
        <v>0</v>
      </c>
      <c r="I21" s="108">
        <f>IF(D21="-","-",F21+H21)</f>
        <v>0</v>
      </c>
      <c r="J21" s="10"/>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4" customFormat="1" ht="18" customHeight="1" thickBot="1">
      <c r="A22" s="265" t="s">
        <v>29</v>
      </c>
      <c r="B22" s="266"/>
      <c r="C22" s="266"/>
      <c r="D22" s="267">
        <f>SUM(D19:E21)</f>
        <v>0</v>
      </c>
      <c r="E22" s="268"/>
      <c r="F22" s="269">
        <f>SUM(F19:G21)</f>
        <v>0</v>
      </c>
      <c r="G22" s="270"/>
      <c r="H22" s="109">
        <f>SUM(H19:H21)</f>
        <v>0</v>
      </c>
      <c r="I22" s="110">
        <f>SUM(I19:I21)</f>
        <v>0</v>
      </c>
      <c r="J22" s="10"/>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4" customFormat="1" ht="9.75" customHeight="1" thickBot="1">
      <c r="A23" s="15"/>
      <c r="B23" s="15"/>
      <c r="C23" s="15"/>
      <c r="D23" s="131"/>
      <c r="E23" s="131"/>
      <c r="F23" s="132"/>
      <c r="G23" s="132"/>
      <c r="H23" s="133"/>
      <c r="I23" s="132"/>
      <c r="J23" s="10"/>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4" customFormat="1" ht="16.5" customHeight="1">
      <c r="A24" s="280" t="s">
        <v>113</v>
      </c>
      <c r="B24" s="288" t="s">
        <v>110</v>
      </c>
      <c r="C24" s="285" t="s">
        <v>116</v>
      </c>
      <c r="D24" s="286"/>
      <c r="E24" s="287"/>
      <c r="F24" s="290" t="s">
        <v>31</v>
      </c>
      <c r="G24" s="291"/>
      <c r="H24" s="235" t="s">
        <v>32</v>
      </c>
      <c r="I24" s="263" t="s">
        <v>111</v>
      </c>
      <c r="J24" s="10"/>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4" customFormat="1" ht="16.5" customHeight="1">
      <c r="A25" s="281"/>
      <c r="B25" s="289"/>
      <c r="C25" s="134" t="s">
        <v>118</v>
      </c>
      <c r="D25" s="136" t="s">
        <v>117</v>
      </c>
      <c r="E25" s="135" t="s">
        <v>119</v>
      </c>
      <c r="F25" s="292"/>
      <c r="G25" s="293"/>
      <c r="H25" s="236"/>
      <c r="I25" s="264"/>
      <c r="J25" s="10"/>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4" customFormat="1" ht="19.5" customHeight="1" thickBot="1">
      <c r="A26" s="282"/>
      <c r="B26" s="137" t="s">
        <v>114</v>
      </c>
      <c r="C26" s="140" t="str">
        <f>IF(B26="OUI",D26+E26,"-")</f>
        <v>-</v>
      </c>
      <c r="D26" s="139" t="str">
        <f>IF(B26="OUI",Taux!C25,"-")</f>
        <v>-</v>
      </c>
      <c r="E26" s="138" t="str">
        <f>IF(B26="OUI",IF(B33&lt;=2,Taux!C22,IF(B33&gt;4,Taux!C24,Taux!C23)),"-")</f>
        <v>-</v>
      </c>
      <c r="F26" s="283" t="str">
        <f>IF(B26="OUI",C26*Taux!$C$18*10/12,"-")</f>
        <v>-</v>
      </c>
      <c r="G26" s="284"/>
      <c r="H26" s="109" t="str">
        <f>IF(B26="OUI",C26*Taux!$C$19*2/12,"-")</f>
        <v>-</v>
      </c>
      <c r="I26" s="110">
        <f>IF(B26="OUI",F26+H26,0)</f>
        <v>0</v>
      </c>
      <c r="J26" s="10"/>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4" customFormat="1" ht="9.75" customHeight="1" thickBot="1">
      <c r="A27" s="12"/>
      <c r="B27" s="12"/>
      <c r="C27" s="13"/>
      <c r="D27" s="13"/>
      <c r="E27" s="17"/>
      <c r="F27" s="17"/>
      <c r="G27" s="18"/>
      <c r="H27" s="17"/>
      <c r="I27" s="19"/>
      <c r="J27" s="10"/>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4" customFormat="1" ht="34.5" customHeight="1">
      <c r="A28" s="244" t="s">
        <v>25</v>
      </c>
      <c r="B28" s="245"/>
      <c r="C28" s="31" t="s">
        <v>7</v>
      </c>
      <c r="D28" s="246" t="s">
        <v>8</v>
      </c>
      <c r="E28" s="247"/>
      <c r="F28" s="248" t="s">
        <v>35</v>
      </c>
      <c r="G28" s="249"/>
      <c r="H28" s="27" t="s">
        <v>36</v>
      </c>
      <c r="I28" s="28" t="s">
        <v>11</v>
      </c>
      <c r="J28" s="10"/>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4" customFormat="1" ht="18" customHeight="1" thickBot="1">
      <c r="A29" s="253" t="s">
        <v>6</v>
      </c>
      <c r="B29" s="254"/>
      <c r="C29" s="111">
        <f>Taux!C20</f>
        <v>8</v>
      </c>
      <c r="D29" s="255">
        <f>Taux!C21</f>
        <v>8.4</v>
      </c>
      <c r="E29" s="256"/>
      <c r="F29" s="255">
        <f>C29*10</f>
        <v>80</v>
      </c>
      <c r="G29" s="256"/>
      <c r="H29" s="111">
        <f>D29*2</f>
        <v>16.8</v>
      </c>
      <c r="I29" s="110">
        <f>F29+H29</f>
        <v>96.8</v>
      </c>
      <c r="J29" s="10"/>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4" customFormat="1" ht="9.75" customHeight="1" thickBot="1">
      <c r="A30" s="12"/>
      <c r="B30" s="12"/>
      <c r="C30" s="13"/>
      <c r="D30" s="13"/>
      <c r="E30" s="17"/>
      <c r="F30" s="17"/>
      <c r="G30" s="18"/>
      <c r="H30" s="17"/>
      <c r="I30" s="19"/>
      <c r="J30" s="10"/>
      <c r="K30" s="6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10" s="1" customFormat="1" ht="16.5" customHeight="1">
      <c r="A31" s="257" t="s">
        <v>21</v>
      </c>
      <c r="B31" s="259" t="s">
        <v>37</v>
      </c>
      <c r="C31" s="259" t="s">
        <v>26</v>
      </c>
      <c r="D31" s="261" t="s">
        <v>39</v>
      </c>
      <c r="E31" s="262"/>
      <c r="F31" s="261" t="s">
        <v>40</v>
      </c>
      <c r="G31" s="262"/>
      <c r="H31" s="250" t="s">
        <v>41</v>
      </c>
      <c r="I31" s="251" t="s">
        <v>10</v>
      </c>
      <c r="J31" s="10"/>
    </row>
    <row r="32" spans="1:10" s="1" customFormat="1" ht="16.5" customHeight="1">
      <c r="A32" s="258"/>
      <c r="B32" s="260"/>
      <c r="C32" s="260"/>
      <c r="D32" s="37" t="s">
        <v>42</v>
      </c>
      <c r="E32" s="37" t="s">
        <v>43</v>
      </c>
      <c r="F32" s="37" t="s">
        <v>42</v>
      </c>
      <c r="G32" s="37" t="s">
        <v>84</v>
      </c>
      <c r="H32" s="210"/>
      <c r="I32" s="252"/>
      <c r="J32" s="10"/>
    </row>
    <row r="33" spans="1:10" s="1" customFormat="1" ht="18" customHeight="1" thickBot="1">
      <c r="A33" s="34" t="s">
        <v>9</v>
      </c>
      <c r="B33" s="41"/>
      <c r="C33" s="30">
        <f>IF(B33&lt;=2,Taux!C30,IF(B33&gt;4,Taux!C32,Taux!C31))</f>
        <v>70</v>
      </c>
      <c r="D33" s="41"/>
      <c r="E33" s="30">
        <f>D33*Taux!C34</f>
        <v>0</v>
      </c>
      <c r="F33" s="41"/>
      <c r="G33" s="30">
        <f>F33*Taux!C33</f>
        <v>0</v>
      </c>
      <c r="H33" s="161">
        <f>C33+E33+G33</f>
        <v>70</v>
      </c>
      <c r="I33" s="112">
        <f>(((H33*Taux!C28)*10/12)+((H33*Taux!C29)*2/12))</f>
        <v>245.11666666666667</v>
      </c>
      <c r="J33" s="10"/>
    </row>
    <row r="34" spans="1:9" s="1" customFormat="1" ht="9.75" customHeight="1" thickBot="1">
      <c r="A34" s="20"/>
      <c r="B34" s="20"/>
      <c r="C34" s="20"/>
      <c r="D34" s="20"/>
      <c r="E34" s="20"/>
      <c r="F34" s="20"/>
      <c r="G34" s="21"/>
      <c r="H34" s="22"/>
      <c r="I34" s="22"/>
    </row>
    <row r="35" spans="1:9" s="1" customFormat="1" ht="18" customHeight="1" thickBot="1">
      <c r="A35" s="103" t="s">
        <v>59</v>
      </c>
      <c r="B35" s="104"/>
      <c r="C35" s="20"/>
      <c r="D35" s="237" t="s">
        <v>80</v>
      </c>
      <c r="E35" s="238"/>
      <c r="F35" s="238"/>
      <c r="G35" s="238"/>
      <c r="H35" s="238"/>
      <c r="I35" s="113">
        <f>I14+I22+I26+I29+I33</f>
        <v>341.9166666666667</v>
      </c>
    </row>
    <row r="36" spans="1:9" s="1" customFormat="1" ht="18" customHeight="1" thickBot="1">
      <c r="A36" s="103" t="s">
        <v>123</v>
      </c>
      <c r="B36" s="104"/>
      <c r="C36" s="20"/>
      <c r="D36" s="239" t="s">
        <v>121</v>
      </c>
      <c r="E36" s="240"/>
      <c r="F36" s="240"/>
      <c r="G36" s="240"/>
      <c r="H36" s="240"/>
      <c r="I36" s="114" t="str">
        <f>IF(I10="","-",(((I14+I29+I33+(IF(B26="OUI",I26,0)))*I10/12)+I22))</f>
        <v>-</v>
      </c>
    </row>
    <row r="37" spans="1:9" s="1" customFormat="1" ht="9.75" customHeight="1" thickBot="1">
      <c r="A37" s="20"/>
      <c r="B37" s="20"/>
      <c r="C37" s="20"/>
      <c r="D37" s="20"/>
      <c r="E37" s="20"/>
      <c r="F37" s="20"/>
      <c r="G37" s="21"/>
      <c r="H37" s="22"/>
      <c r="I37" s="22"/>
    </row>
    <row r="38" spans="1:9" s="1" customFormat="1" ht="19.5" customHeight="1" thickBot="1">
      <c r="A38" s="20"/>
      <c r="B38" s="241" t="s">
        <v>45</v>
      </c>
      <c r="C38" s="242"/>
      <c r="D38" s="242"/>
      <c r="E38" s="242"/>
      <c r="F38" s="242"/>
      <c r="G38" s="242"/>
      <c r="H38" s="243"/>
      <c r="I38" s="115">
        <f>IF(I10="",IF(I35&lt;I9,0,I35-I9),IF(I36&lt;I11,0,I36-I11))</f>
        <v>0</v>
      </c>
    </row>
    <row r="39" spans="1:9" s="1" customFormat="1" ht="9.75" customHeight="1" thickBot="1">
      <c r="A39" s="20"/>
      <c r="B39" s="20"/>
      <c r="C39" s="20"/>
      <c r="D39" s="20"/>
      <c r="E39" s="23"/>
      <c r="F39" s="23"/>
      <c r="G39" s="23"/>
      <c r="H39" s="23"/>
      <c r="I39" s="24"/>
    </row>
    <row r="40" spans="1:9" s="1" customFormat="1" ht="19.5" customHeight="1" thickBot="1">
      <c r="A40" s="20"/>
      <c r="B40" s="211" t="s">
        <v>136</v>
      </c>
      <c r="C40" s="212"/>
      <c r="D40" s="212"/>
      <c r="E40" s="212"/>
      <c r="F40" s="212"/>
      <c r="G40" s="212"/>
      <c r="H40" s="213"/>
      <c r="I40" s="154">
        <f>IF(I10="",-I14,-I14*I10/12)</f>
        <v>0</v>
      </c>
    </row>
    <row r="41" spans="1:9" s="1" customFormat="1" ht="39.75" customHeight="1" thickBot="1">
      <c r="A41" s="20"/>
      <c r="B41" s="217" t="s">
        <v>138</v>
      </c>
      <c r="C41" s="218"/>
      <c r="D41" s="219" t="s">
        <v>147</v>
      </c>
      <c r="E41" s="219"/>
      <c r="F41" s="219"/>
      <c r="G41" s="219"/>
      <c r="H41" s="219"/>
      <c r="I41" s="220"/>
    </row>
    <row r="42" spans="1:9" s="1" customFormat="1" ht="9.75" customHeight="1" thickBot="1">
      <c r="A42" s="20"/>
      <c r="B42" s="20"/>
      <c r="C42" s="20"/>
      <c r="D42" s="20"/>
      <c r="E42" s="23"/>
      <c r="F42" s="23"/>
      <c r="G42" s="23"/>
      <c r="H42" s="23"/>
      <c r="I42" s="24"/>
    </row>
    <row r="43" spans="1:9" s="1" customFormat="1" ht="19.5" customHeight="1" thickBot="1">
      <c r="A43" s="20"/>
      <c r="B43" s="49"/>
      <c r="C43" s="49"/>
      <c r="D43" s="49"/>
      <c r="E43" s="49"/>
      <c r="F43" s="214" t="s">
        <v>137</v>
      </c>
      <c r="G43" s="215"/>
      <c r="H43" s="216"/>
      <c r="I43" s="155">
        <f>IF(-I40&gt;I38,0,I38+I40)</f>
        <v>0</v>
      </c>
    </row>
    <row r="44" spans="1:9" s="1" customFormat="1" ht="9.75" customHeight="1">
      <c r="A44" s="20"/>
      <c r="B44" s="20"/>
      <c r="C44" s="20"/>
      <c r="D44" s="20"/>
      <c r="E44" s="23"/>
      <c r="F44" s="23"/>
      <c r="G44" s="23"/>
      <c r="H44" s="23"/>
      <c r="I44" s="24"/>
    </row>
    <row r="45" spans="1:9" s="1" customFormat="1" ht="18" customHeight="1">
      <c r="A45" s="20" t="s">
        <v>142</v>
      </c>
      <c r="B45" s="20"/>
      <c r="C45" s="35" t="str">
        <f>IF(I43=0,"-",[1]!ConvNumberLetter(I43,1,0))</f>
        <v>-</v>
      </c>
      <c r="D45" s="35"/>
      <c r="E45" s="23"/>
      <c r="F45" s="23"/>
      <c r="G45" s="23"/>
      <c r="H45" s="23"/>
      <c r="I45" s="24"/>
    </row>
    <row r="46" spans="1:9" s="1" customFormat="1" ht="4.5" customHeight="1">
      <c r="A46" s="35"/>
      <c r="B46" s="35"/>
      <c r="C46" s="35"/>
      <c r="D46" s="35"/>
      <c r="E46" s="35"/>
      <c r="F46" s="35"/>
      <c r="G46" s="35"/>
      <c r="H46" s="35"/>
      <c r="I46" s="35"/>
    </row>
    <row r="47" spans="1:9" s="1" customFormat="1" ht="19.5" customHeight="1">
      <c r="A47" s="11"/>
      <c r="B47" s="11"/>
      <c r="C47" s="11"/>
      <c r="D47" s="11"/>
      <c r="E47" s="11"/>
      <c r="F47" s="11"/>
      <c r="G47" s="11" t="s">
        <v>69</v>
      </c>
      <c r="H47" s="22"/>
      <c r="I47" s="22"/>
    </row>
    <row r="48" spans="1:9" s="1" customFormat="1" ht="4.5" customHeight="1">
      <c r="A48" s="11"/>
      <c r="B48" s="11"/>
      <c r="C48" s="11"/>
      <c r="D48" s="11"/>
      <c r="E48" s="11"/>
      <c r="F48" s="11"/>
      <c r="G48" s="11"/>
      <c r="H48" s="22"/>
      <c r="I48" s="22"/>
    </row>
    <row r="49" spans="1:9" s="1" customFormat="1" ht="19.5" customHeight="1">
      <c r="A49" s="11"/>
      <c r="B49" s="11"/>
      <c r="C49" s="11"/>
      <c r="D49" s="11"/>
      <c r="E49" s="11"/>
      <c r="F49" s="11"/>
      <c r="G49" s="11" t="s">
        <v>46</v>
      </c>
      <c r="H49" s="22"/>
      <c r="I49" s="22"/>
    </row>
    <row r="50" spans="1:9" s="1" customFormat="1" ht="19.5" customHeight="1">
      <c r="A50" s="20"/>
      <c r="B50" s="20"/>
      <c r="C50" s="20"/>
      <c r="D50" s="20"/>
      <c r="E50" s="20"/>
      <c r="F50" s="20"/>
      <c r="G50" s="11"/>
      <c r="H50" s="22"/>
      <c r="I50" s="22"/>
    </row>
    <row r="51" ht="19.5" customHeight="1">
      <c r="G51" s="11" t="s">
        <v>148</v>
      </c>
    </row>
    <row r="52" ht="9.75" customHeight="1"/>
    <row r="53" ht="12.75" customHeight="1">
      <c r="A53" s="63" t="s">
        <v>79</v>
      </c>
    </row>
    <row r="54" ht="12.75" customHeight="1">
      <c r="A54" s="63" t="s">
        <v>73</v>
      </c>
    </row>
    <row r="55" ht="12.75" customHeight="1">
      <c r="A55" s="63" t="s">
        <v>74</v>
      </c>
    </row>
    <row r="56" ht="12.75" customHeight="1">
      <c r="A56" s="63" t="s">
        <v>130</v>
      </c>
    </row>
    <row r="57" ht="12.75" customHeight="1">
      <c r="A57" s="63" t="s">
        <v>75</v>
      </c>
    </row>
    <row r="58" ht="12.75" customHeight="1">
      <c r="A58" s="63" t="s">
        <v>76</v>
      </c>
    </row>
    <row r="59" ht="12.75" customHeight="1">
      <c r="A59" s="63" t="s">
        <v>122</v>
      </c>
    </row>
  </sheetData>
  <sheetProtection/>
  <mergeCells count="61">
    <mergeCell ref="A6:I6"/>
    <mergeCell ref="A1:I1"/>
    <mergeCell ref="A2:I2"/>
    <mergeCell ref="A3:I3"/>
    <mergeCell ref="B4:H4"/>
    <mergeCell ref="A5:I5"/>
    <mergeCell ref="D14:E14"/>
    <mergeCell ref="F14:G14"/>
    <mergeCell ref="B8:C8"/>
    <mergeCell ref="D8:E9"/>
    <mergeCell ref="F8:H8"/>
    <mergeCell ref="B9:C9"/>
    <mergeCell ref="B10:C10"/>
    <mergeCell ref="D10:E10"/>
    <mergeCell ref="F10:H10"/>
    <mergeCell ref="B11:C11"/>
    <mergeCell ref="D11:E11"/>
    <mergeCell ref="F11:H11"/>
    <mergeCell ref="D13:E13"/>
    <mergeCell ref="F13:G13"/>
    <mergeCell ref="A22:C22"/>
    <mergeCell ref="D22:E22"/>
    <mergeCell ref="F22:G22"/>
    <mergeCell ref="B15:I15"/>
    <mergeCell ref="A16:E16"/>
    <mergeCell ref="F16:G16"/>
    <mergeCell ref="D18:E18"/>
    <mergeCell ref="F18:G18"/>
    <mergeCell ref="D19:E19"/>
    <mergeCell ref="F19:G19"/>
    <mergeCell ref="I24:I25"/>
    <mergeCell ref="F26:G26"/>
    <mergeCell ref="D20:E20"/>
    <mergeCell ref="F20:G20"/>
    <mergeCell ref="D21:E21"/>
    <mergeCell ref="F21:G21"/>
    <mergeCell ref="A24:A26"/>
    <mergeCell ref="B24:B25"/>
    <mergeCell ref="C24:E24"/>
    <mergeCell ref="F24:G25"/>
    <mergeCell ref="H24:H25"/>
    <mergeCell ref="A28:B28"/>
    <mergeCell ref="D28:E28"/>
    <mergeCell ref="F28:G28"/>
    <mergeCell ref="A29:B29"/>
    <mergeCell ref="D29:E29"/>
    <mergeCell ref="F29:G29"/>
    <mergeCell ref="A31:A32"/>
    <mergeCell ref="B31:B32"/>
    <mergeCell ref="C31:C32"/>
    <mergeCell ref="D31:E31"/>
    <mergeCell ref="F31:G31"/>
    <mergeCell ref="F43:H43"/>
    <mergeCell ref="I31:I32"/>
    <mergeCell ref="D35:H35"/>
    <mergeCell ref="D36:H36"/>
    <mergeCell ref="B38:H38"/>
    <mergeCell ref="B40:H40"/>
    <mergeCell ref="B41:C41"/>
    <mergeCell ref="D41:I41"/>
    <mergeCell ref="H31:H32"/>
  </mergeCells>
  <printOptions horizontalCentered="1"/>
  <pageMargins left="0.1968503937007874" right="0.1968503937007874" top="0.11811023622047245" bottom="0.11811023622047245" header="0" footer="0"/>
  <pageSetup fitToHeight="1" fitToWidth="1" horizontalDpi="600" verticalDpi="600" orientation="portrait" paperSize="9" scale="81"/>
</worksheet>
</file>

<file path=xl/worksheets/sheet7.xml><?xml version="1.0" encoding="utf-8"?>
<worksheet xmlns="http://schemas.openxmlformats.org/spreadsheetml/2006/main" xmlns:r="http://schemas.openxmlformats.org/officeDocument/2006/relationships">
  <sheetPr>
    <pageSetUpPr fitToPage="1"/>
  </sheetPr>
  <dimension ref="A1:IV59"/>
  <sheetViews>
    <sheetView zoomScalePageLayoutView="0" workbookViewId="0" topLeftCell="A1">
      <selection activeCell="B9" sqref="B9:C9"/>
    </sheetView>
  </sheetViews>
  <sheetFormatPr defaultColWidth="11.00390625" defaultRowHeight="14.25"/>
  <cols>
    <col min="1" max="1" width="18.625" style="11" customWidth="1"/>
    <col min="2" max="3" width="12.625" style="11" customWidth="1"/>
    <col min="4" max="7" width="6.625" style="11" customWidth="1"/>
    <col min="8" max="8" width="12.625" style="11" customWidth="1"/>
    <col min="9" max="9" width="13.625" style="11" customWidth="1"/>
    <col min="10" max="10" width="11.625" style="1" customWidth="1"/>
    <col min="11" max="16384" width="10.625" style="1" customWidth="1"/>
  </cols>
  <sheetData>
    <row r="1" spans="1:9" ht="18">
      <c r="A1" s="196" t="s">
        <v>27</v>
      </c>
      <c r="B1" s="196"/>
      <c r="C1" s="196"/>
      <c r="D1" s="196"/>
      <c r="E1" s="196"/>
      <c r="F1" s="196"/>
      <c r="G1" s="196"/>
      <c r="H1" s="196"/>
      <c r="I1" s="196"/>
    </row>
    <row r="2" spans="1:9" ht="18">
      <c r="A2" s="196">
        <v>2017</v>
      </c>
      <c r="B2" s="196"/>
      <c r="C2" s="196"/>
      <c r="D2" s="196"/>
      <c r="E2" s="196"/>
      <c r="F2" s="196"/>
      <c r="G2" s="196"/>
      <c r="H2" s="196"/>
      <c r="I2" s="196"/>
    </row>
    <row r="3" spans="1:256" s="4" customFormat="1" ht="24.75" customHeight="1">
      <c r="A3" s="197" t="s">
        <v>44</v>
      </c>
      <c r="B3" s="198"/>
      <c r="C3" s="198"/>
      <c r="D3" s="198"/>
      <c r="E3" s="198"/>
      <c r="F3" s="198"/>
      <c r="G3" s="198"/>
      <c r="H3" s="198"/>
      <c r="I3" s="19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9.75" customHeight="1">
      <c r="A4" s="12"/>
      <c r="B4" s="199"/>
      <c r="C4" s="199"/>
      <c r="D4" s="199"/>
      <c r="E4" s="199"/>
      <c r="F4" s="199"/>
      <c r="G4" s="199"/>
      <c r="H4" s="199"/>
      <c r="I4" s="13"/>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3.5">
      <c r="A5" s="200" t="s">
        <v>28</v>
      </c>
      <c r="B5" s="201"/>
      <c r="C5" s="201"/>
      <c r="D5" s="201"/>
      <c r="E5" s="201"/>
      <c r="F5" s="201"/>
      <c r="G5" s="201"/>
      <c r="H5" s="201"/>
      <c r="I5" s="202"/>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49.5" customHeight="1">
      <c r="A6" s="294" t="s">
        <v>120</v>
      </c>
      <c r="B6" s="295"/>
      <c r="C6" s="295"/>
      <c r="D6" s="295"/>
      <c r="E6" s="295"/>
      <c r="F6" s="295"/>
      <c r="G6" s="295"/>
      <c r="H6" s="295"/>
      <c r="I6" s="296"/>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9.75" customHeight="1" thickBot="1">
      <c r="A7" s="12"/>
      <c r="B7" s="160"/>
      <c r="C7" s="160"/>
      <c r="D7" s="160"/>
      <c r="E7" s="160"/>
      <c r="F7" s="160"/>
      <c r="G7" s="160"/>
      <c r="H7" s="160"/>
      <c r="I7" s="13"/>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18" customHeight="1">
      <c r="A8" s="38" t="s">
        <v>19</v>
      </c>
      <c r="B8" s="300" t="s">
        <v>183</v>
      </c>
      <c r="C8" s="301"/>
      <c r="D8" s="221" t="s">
        <v>128</v>
      </c>
      <c r="E8" s="222"/>
      <c r="F8" s="302" t="s">
        <v>64</v>
      </c>
      <c r="G8" s="302"/>
      <c r="H8" s="303"/>
      <c r="I8" s="84"/>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18" customHeight="1">
      <c r="A9" s="39" t="s">
        <v>49</v>
      </c>
      <c r="B9" s="304"/>
      <c r="C9" s="305"/>
      <c r="D9" s="223"/>
      <c r="E9" s="224"/>
      <c r="F9" s="85" t="s">
        <v>81</v>
      </c>
      <c r="G9" s="85"/>
      <c r="H9" s="86"/>
      <c r="I9" s="40">
        <f>Taux!A37</f>
        <v>1785</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18" customHeight="1" thickBot="1">
      <c r="A10" s="91" t="s">
        <v>55</v>
      </c>
      <c r="B10" s="306"/>
      <c r="C10" s="307"/>
      <c r="D10" s="225" t="s">
        <v>129</v>
      </c>
      <c r="E10" s="226"/>
      <c r="F10" s="308" t="s">
        <v>77</v>
      </c>
      <c r="G10" s="309"/>
      <c r="H10" s="309"/>
      <c r="I10" s="93"/>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4" customFormat="1" ht="18" customHeight="1" thickBot="1">
      <c r="A11" s="87" t="s">
        <v>48</v>
      </c>
      <c r="B11" s="312"/>
      <c r="C11" s="313"/>
      <c r="D11" s="227">
        <v>350</v>
      </c>
      <c r="E11" s="228"/>
      <c r="F11" s="229" t="s">
        <v>78</v>
      </c>
      <c r="G11" s="229"/>
      <c r="H11" s="230"/>
      <c r="I11" s="92" t="str">
        <f>IF(I10="","-",I9*I10/12)</f>
        <v>-</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4" customFormat="1" ht="9.75" customHeight="1" thickBot="1">
      <c r="A12" s="15"/>
      <c r="B12" s="16"/>
      <c r="C12" s="160"/>
      <c r="D12" s="160"/>
      <c r="E12" s="160"/>
      <c r="F12" s="160"/>
      <c r="G12" s="160"/>
      <c r="H12" s="160"/>
      <c r="I12" s="13"/>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4" customFormat="1" ht="34.5" customHeight="1">
      <c r="A13" s="25" t="s">
        <v>20</v>
      </c>
      <c r="B13" s="26" t="s">
        <v>56</v>
      </c>
      <c r="C13" s="26" t="s">
        <v>57</v>
      </c>
      <c r="D13" s="261" t="s">
        <v>58</v>
      </c>
      <c r="E13" s="262"/>
      <c r="F13" s="273" t="s">
        <v>34</v>
      </c>
      <c r="G13" s="274"/>
      <c r="H13" s="27" t="s">
        <v>33</v>
      </c>
      <c r="I13" s="28" t="s">
        <v>0</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4" customFormat="1" ht="18" customHeight="1">
      <c r="A14" s="88" t="s">
        <v>9</v>
      </c>
      <c r="B14" s="94">
        <f>I8</f>
        <v>0</v>
      </c>
      <c r="C14" s="89"/>
      <c r="D14" s="310">
        <f>IF((B14+(C14*0.25)&lt;F16),(B14+(C14*0.25)),F16)</f>
        <v>0</v>
      </c>
      <c r="E14" s="311"/>
      <c r="F14" s="271">
        <f>D14*(10/12)*Taux!C5</f>
        <v>0</v>
      </c>
      <c r="G14" s="272"/>
      <c r="H14" s="116">
        <f>D14*(2/12)*Taux!C6</f>
        <v>0</v>
      </c>
      <c r="I14" s="117">
        <f>F14+H14</f>
        <v>0</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4" customFormat="1" ht="18" customHeight="1" thickBot="1">
      <c r="A15" s="29" t="s">
        <v>71</v>
      </c>
      <c r="B15" s="297"/>
      <c r="C15" s="298"/>
      <c r="D15" s="298"/>
      <c r="E15" s="298"/>
      <c r="F15" s="298"/>
      <c r="G15" s="298"/>
      <c r="H15" s="298"/>
      <c r="I15" s="299"/>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4" customFormat="1" ht="18" customHeight="1" thickBot="1">
      <c r="A16" s="275" t="s">
        <v>135</v>
      </c>
      <c r="B16" s="276"/>
      <c r="C16" s="276"/>
      <c r="D16" s="276"/>
      <c r="E16" s="277"/>
      <c r="F16" s="278">
        <f>IF(D11="","",IF(D11&lt;=Taux!B10,Taux!C10,(IF(AND(D11&gt;Taux!B10,D11&lt;=Taux!B11),Taux!C11,(IF(AND(D11&gt;Taux!B11,D11&lt;=Taux!B12),Taux!C12,(IF(AND(D11&gt;Taux!B12,D11&lt;=Taux!B13),Taux!C13,Taux!C14))))))))</f>
        <v>3</v>
      </c>
      <c r="G16" s="279"/>
      <c r="H16" s="152"/>
      <c r="I16" s="15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4" customFormat="1" ht="9.75" customHeight="1" thickBot="1">
      <c r="A17" s="11"/>
      <c r="B17" s="11"/>
      <c r="C17" s="11"/>
      <c r="D17" s="11"/>
      <c r="E17" s="11"/>
      <c r="F17" s="11"/>
      <c r="G17" s="11"/>
      <c r="H17" s="11"/>
      <c r="I17" s="1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4" customFormat="1" ht="34.5" customHeight="1">
      <c r="A18" s="62" t="s">
        <v>72</v>
      </c>
      <c r="B18" s="33" t="s">
        <v>99</v>
      </c>
      <c r="C18" s="33" t="s">
        <v>100</v>
      </c>
      <c r="D18" s="261" t="s">
        <v>47</v>
      </c>
      <c r="E18" s="262"/>
      <c r="F18" s="273" t="s">
        <v>31</v>
      </c>
      <c r="G18" s="274"/>
      <c r="H18" s="27" t="s">
        <v>32</v>
      </c>
      <c r="I18" s="28" t="s">
        <v>112</v>
      </c>
      <c r="J18" s="10"/>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4" customFormat="1" ht="18" customHeight="1">
      <c r="A19" s="32" t="s">
        <v>22</v>
      </c>
      <c r="B19" s="42"/>
      <c r="C19" s="43"/>
      <c r="D19" s="231">
        <f>IF($B$26="OUI","-",C19-B19)</f>
        <v>0</v>
      </c>
      <c r="E19" s="232"/>
      <c r="F19" s="233">
        <f>IF(D19="-","-",D19*Taux!$C$18*10/12)</f>
        <v>0</v>
      </c>
      <c r="G19" s="234"/>
      <c r="H19" s="107">
        <f>IF(D19="-","-",D19*Taux!$C$19*2/12)</f>
        <v>0</v>
      </c>
      <c r="I19" s="108">
        <f>IF(D19="-","-",F19+H19)</f>
        <v>0</v>
      </c>
      <c r="J19" s="10"/>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4" customFormat="1" ht="18" customHeight="1">
      <c r="A20" s="32" t="s">
        <v>23</v>
      </c>
      <c r="B20" s="42"/>
      <c r="C20" s="43"/>
      <c r="D20" s="231">
        <f>IF($B$26="OUI","-",C20-B20)</f>
        <v>0</v>
      </c>
      <c r="E20" s="232"/>
      <c r="F20" s="233">
        <f>IF(D20="-","-",D20*Taux!$C$18*10/12)</f>
        <v>0</v>
      </c>
      <c r="G20" s="234"/>
      <c r="H20" s="107">
        <f>IF(D20="-","-",D20*Taux!$C$19*2/12)</f>
        <v>0</v>
      </c>
      <c r="I20" s="108">
        <f>IF(D20="-","-",F20+H20)</f>
        <v>0</v>
      </c>
      <c r="J20" s="10"/>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4" customFormat="1" ht="18" customHeight="1">
      <c r="A21" s="32" t="s">
        <v>24</v>
      </c>
      <c r="B21" s="42"/>
      <c r="C21" s="43"/>
      <c r="D21" s="231">
        <f>IF($B$26="OUI","-",C21-B21)</f>
        <v>0</v>
      </c>
      <c r="E21" s="232"/>
      <c r="F21" s="233">
        <f>IF(D21="-","-",D21*Taux!$C$18*10/12)</f>
        <v>0</v>
      </c>
      <c r="G21" s="234"/>
      <c r="H21" s="107">
        <f>IF(D21="-","-",D21*Taux!$C$19*2/12)</f>
        <v>0</v>
      </c>
      <c r="I21" s="108">
        <f>IF(D21="-","-",F21+H21)</f>
        <v>0</v>
      </c>
      <c r="J21" s="10"/>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4" customFormat="1" ht="18" customHeight="1" thickBot="1">
      <c r="A22" s="265" t="s">
        <v>29</v>
      </c>
      <c r="B22" s="266"/>
      <c r="C22" s="266"/>
      <c r="D22" s="267">
        <f>SUM(D19:E21)</f>
        <v>0</v>
      </c>
      <c r="E22" s="268"/>
      <c r="F22" s="269">
        <f>SUM(F19:G21)</f>
        <v>0</v>
      </c>
      <c r="G22" s="270"/>
      <c r="H22" s="109">
        <f>SUM(H19:H21)</f>
        <v>0</v>
      </c>
      <c r="I22" s="110">
        <f>SUM(I19:I21)</f>
        <v>0</v>
      </c>
      <c r="J22" s="10"/>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4" customFormat="1" ht="9.75" customHeight="1" thickBot="1">
      <c r="A23" s="15"/>
      <c r="B23" s="15"/>
      <c r="C23" s="15"/>
      <c r="D23" s="131"/>
      <c r="E23" s="131"/>
      <c r="F23" s="132"/>
      <c r="G23" s="132"/>
      <c r="H23" s="133"/>
      <c r="I23" s="132"/>
      <c r="J23" s="10"/>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4" customFormat="1" ht="16.5" customHeight="1">
      <c r="A24" s="280" t="s">
        <v>113</v>
      </c>
      <c r="B24" s="288" t="s">
        <v>110</v>
      </c>
      <c r="C24" s="285" t="s">
        <v>116</v>
      </c>
      <c r="D24" s="286"/>
      <c r="E24" s="287"/>
      <c r="F24" s="290" t="s">
        <v>31</v>
      </c>
      <c r="G24" s="291"/>
      <c r="H24" s="235" t="s">
        <v>32</v>
      </c>
      <c r="I24" s="263" t="s">
        <v>111</v>
      </c>
      <c r="J24" s="10"/>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4" customFormat="1" ht="16.5" customHeight="1">
      <c r="A25" s="281"/>
      <c r="B25" s="289"/>
      <c r="C25" s="134" t="s">
        <v>118</v>
      </c>
      <c r="D25" s="136" t="s">
        <v>117</v>
      </c>
      <c r="E25" s="135" t="s">
        <v>119</v>
      </c>
      <c r="F25" s="292"/>
      <c r="G25" s="293"/>
      <c r="H25" s="236"/>
      <c r="I25" s="264"/>
      <c r="J25" s="10"/>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4" customFormat="1" ht="19.5" customHeight="1" thickBot="1">
      <c r="A26" s="282"/>
      <c r="B26" s="137" t="s">
        <v>114</v>
      </c>
      <c r="C26" s="140" t="str">
        <f>IF(B26="OUI",D26+E26,"-")</f>
        <v>-</v>
      </c>
      <c r="D26" s="139" t="str">
        <f>IF(B26="OUI",Taux!C25,"-")</f>
        <v>-</v>
      </c>
      <c r="E26" s="138" t="str">
        <f>IF(B26="OUI",IF(B33&lt;=2,Taux!C22,IF(B33&gt;4,Taux!C24,Taux!C23)),"-")</f>
        <v>-</v>
      </c>
      <c r="F26" s="283" t="str">
        <f>IF(B26="OUI",C26*Taux!$C$18*10/12,"-")</f>
        <v>-</v>
      </c>
      <c r="G26" s="284"/>
      <c r="H26" s="109" t="str">
        <f>IF(B26="OUI",C26*Taux!$C$19*2/12,"-")</f>
        <v>-</v>
      </c>
      <c r="I26" s="110">
        <f>IF(B26="OUI",F26+H26,0)</f>
        <v>0</v>
      </c>
      <c r="J26" s="10"/>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4" customFormat="1" ht="9.75" customHeight="1" thickBot="1">
      <c r="A27" s="12"/>
      <c r="B27" s="12"/>
      <c r="C27" s="13"/>
      <c r="D27" s="13"/>
      <c r="E27" s="17"/>
      <c r="F27" s="17"/>
      <c r="G27" s="18"/>
      <c r="H27" s="17"/>
      <c r="I27" s="19"/>
      <c r="J27" s="10"/>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4" customFormat="1" ht="34.5" customHeight="1">
      <c r="A28" s="244" t="s">
        <v>25</v>
      </c>
      <c r="B28" s="245"/>
      <c r="C28" s="31" t="s">
        <v>7</v>
      </c>
      <c r="D28" s="246" t="s">
        <v>8</v>
      </c>
      <c r="E28" s="247"/>
      <c r="F28" s="248" t="s">
        <v>35</v>
      </c>
      <c r="G28" s="249"/>
      <c r="H28" s="27" t="s">
        <v>36</v>
      </c>
      <c r="I28" s="28" t="s">
        <v>11</v>
      </c>
      <c r="J28" s="10"/>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4" customFormat="1" ht="18" customHeight="1" thickBot="1">
      <c r="A29" s="253" t="s">
        <v>6</v>
      </c>
      <c r="B29" s="254"/>
      <c r="C29" s="111">
        <f>Taux!C20</f>
        <v>8</v>
      </c>
      <c r="D29" s="255">
        <f>Taux!C21</f>
        <v>8.4</v>
      </c>
      <c r="E29" s="256"/>
      <c r="F29" s="255">
        <f>C29*10</f>
        <v>80</v>
      </c>
      <c r="G29" s="256"/>
      <c r="H29" s="111">
        <f>D29*2</f>
        <v>16.8</v>
      </c>
      <c r="I29" s="110">
        <f>F29+H29</f>
        <v>96.8</v>
      </c>
      <c r="J29" s="10"/>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4" customFormat="1" ht="9.75" customHeight="1" thickBot="1">
      <c r="A30" s="12"/>
      <c r="B30" s="12"/>
      <c r="C30" s="13"/>
      <c r="D30" s="13"/>
      <c r="E30" s="17"/>
      <c r="F30" s="17"/>
      <c r="G30" s="18"/>
      <c r="H30" s="17"/>
      <c r="I30" s="19"/>
      <c r="J30" s="10"/>
      <c r="K30" s="6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10" s="1" customFormat="1" ht="16.5" customHeight="1">
      <c r="A31" s="257" t="s">
        <v>21</v>
      </c>
      <c r="B31" s="259" t="s">
        <v>37</v>
      </c>
      <c r="C31" s="259" t="s">
        <v>26</v>
      </c>
      <c r="D31" s="261" t="s">
        <v>39</v>
      </c>
      <c r="E31" s="262"/>
      <c r="F31" s="261" t="s">
        <v>40</v>
      </c>
      <c r="G31" s="262"/>
      <c r="H31" s="250" t="s">
        <v>41</v>
      </c>
      <c r="I31" s="251" t="s">
        <v>10</v>
      </c>
      <c r="J31" s="10"/>
    </row>
    <row r="32" spans="1:10" s="1" customFormat="1" ht="16.5" customHeight="1">
      <c r="A32" s="258"/>
      <c r="B32" s="260"/>
      <c r="C32" s="260"/>
      <c r="D32" s="37" t="s">
        <v>42</v>
      </c>
      <c r="E32" s="37" t="s">
        <v>43</v>
      </c>
      <c r="F32" s="37" t="s">
        <v>42</v>
      </c>
      <c r="G32" s="37" t="s">
        <v>84</v>
      </c>
      <c r="H32" s="210"/>
      <c r="I32" s="252"/>
      <c r="J32" s="10"/>
    </row>
    <row r="33" spans="1:10" s="1" customFormat="1" ht="18" customHeight="1" thickBot="1">
      <c r="A33" s="34" t="s">
        <v>9</v>
      </c>
      <c r="B33" s="41"/>
      <c r="C33" s="30">
        <f>IF(B33&lt;=2,Taux!C30,IF(B33&gt;4,Taux!C32,Taux!C31))</f>
        <v>70</v>
      </c>
      <c r="D33" s="41"/>
      <c r="E33" s="30">
        <f>D33*Taux!C34</f>
        <v>0</v>
      </c>
      <c r="F33" s="41"/>
      <c r="G33" s="30">
        <f>F33*Taux!C33</f>
        <v>0</v>
      </c>
      <c r="H33" s="161">
        <f>C33+E33+G33</f>
        <v>70</v>
      </c>
      <c r="I33" s="112">
        <f>(((H33*Taux!C28)*10/12)+((H33*Taux!C29)*2/12))</f>
        <v>245.11666666666667</v>
      </c>
      <c r="J33" s="10"/>
    </row>
    <row r="34" spans="1:9" s="1" customFormat="1" ht="9.75" customHeight="1" thickBot="1">
      <c r="A34" s="20"/>
      <c r="B34" s="20"/>
      <c r="C34" s="20"/>
      <c r="D34" s="20"/>
      <c r="E34" s="20"/>
      <c r="F34" s="20"/>
      <c r="G34" s="21"/>
      <c r="H34" s="22"/>
      <c r="I34" s="22"/>
    </row>
    <row r="35" spans="1:9" s="1" customFormat="1" ht="18" customHeight="1" thickBot="1">
      <c r="A35" s="103" t="s">
        <v>59</v>
      </c>
      <c r="B35" s="104"/>
      <c r="C35" s="20"/>
      <c r="D35" s="237" t="s">
        <v>80</v>
      </c>
      <c r="E35" s="238"/>
      <c r="F35" s="238"/>
      <c r="G35" s="238"/>
      <c r="H35" s="238"/>
      <c r="I35" s="113">
        <f>I14+I22+I26+I29+I33</f>
        <v>341.9166666666667</v>
      </c>
    </row>
    <row r="36" spans="1:9" s="1" customFormat="1" ht="18" customHeight="1" thickBot="1">
      <c r="A36" s="103" t="s">
        <v>123</v>
      </c>
      <c r="B36" s="104"/>
      <c r="C36" s="20"/>
      <c r="D36" s="239" t="s">
        <v>121</v>
      </c>
      <c r="E36" s="240"/>
      <c r="F36" s="240"/>
      <c r="G36" s="240"/>
      <c r="H36" s="240"/>
      <c r="I36" s="114" t="str">
        <f>IF(I10="","-",(((I14+I29+I33+(IF(B26="OUI",I26,0)))*I10/12)+I22))</f>
        <v>-</v>
      </c>
    </row>
    <row r="37" spans="1:9" s="1" customFormat="1" ht="9.75" customHeight="1" thickBot="1">
      <c r="A37" s="20"/>
      <c r="B37" s="20"/>
      <c r="C37" s="20"/>
      <c r="D37" s="20"/>
      <c r="E37" s="20"/>
      <c r="F37" s="20"/>
      <c r="G37" s="21"/>
      <c r="H37" s="22"/>
      <c r="I37" s="22"/>
    </row>
    <row r="38" spans="1:9" s="1" customFormat="1" ht="19.5" customHeight="1" thickBot="1">
      <c r="A38" s="20"/>
      <c r="B38" s="241" t="s">
        <v>45</v>
      </c>
      <c r="C38" s="242"/>
      <c r="D38" s="242"/>
      <c r="E38" s="242"/>
      <c r="F38" s="242"/>
      <c r="G38" s="242"/>
      <c r="H38" s="243"/>
      <c r="I38" s="115">
        <f>IF(I10="",IF(I35&lt;I9,0,I35-I9),IF(I36&lt;I11,0,I36-I11))</f>
        <v>0</v>
      </c>
    </row>
    <row r="39" spans="1:9" s="1" customFormat="1" ht="9.75" customHeight="1" thickBot="1">
      <c r="A39" s="20"/>
      <c r="B39" s="20"/>
      <c r="C39" s="20"/>
      <c r="D39" s="20"/>
      <c r="E39" s="23"/>
      <c r="F39" s="23"/>
      <c r="G39" s="23"/>
      <c r="H39" s="23"/>
      <c r="I39" s="24"/>
    </row>
    <row r="40" spans="1:9" s="1" customFormat="1" ht="19.5" customHeight="1" thickBot="1">
      <c r="A40" s="20"/>
      <c r="B40" s="211" t="s">
        <v>136</v>
      </c>
      <c r="C40" s="212"/>
      <c r="D40" s="212"/>
      <c r="E40" s="212"/>
      <c r="F40" s="212"/>
      <c r="G40" s="212"/>
      <c r="H40" s="213"/>
      <c r="I40" s="154">
        <f>IF(I10="",-I14,-I14*I10/12)</f>
        <v>0</v>
      </c>
    </row>
    <row r="41" spans="1:9" s="1" customFormat="1" ht="39.75" customHeight="1" thickBot="1">
      <c r="A41" s="20"/>
      <c r="B41" s="217" t="s">
        <v>138</v>
      </c>
      <c r="C41" s="218"/>
      <c r="D41" s="219" t="s">
        <v>147</v>
      </c>
      <c r="E41" s="219"/>
      <c r="F41" s="219"/>
      <c r="G41" s="219"/>
      <c r="H41" s="219"/>
      <c r="I41" s="220"/>
    </row>
    <row r="42" spans="1:9" s="1" customFormat="1" ht="9.75" customHeight="1" thickBot="1">
      <c r="A42" s="20"/>
      <c r="B42" s="20"/>
      <c r="C42" s="20"/>
      <c r="D42" s="20"/>
      <c r="E42" s="23"/>
      <c r="F42" s="23"/>
      <c r="G42" s="23"/>
      <c r="H42" s="23"/>
      <c r="I42" s="24"/>
    </row>
    <row r="43" spans="1:9" s="1" customFormat="1" ht="19.5" customHeight="1" thickBot="1">
      <c r="A43" s="20"/>
      <c r="B43" s="49"/>
      <c r="C43" s="49"/>
      <c r="D43" s="49"/>
      <c r="E43" s="49"/>
      <c r="F43" s="214" t="s">
        <v>137</v>
      </c>
      <c r="G43" s="215"/>
      <c r="H43" s="216"/>
      <c r="I43" s="155">
        <f>IF(-I40&gt;I38,0,I38+I40)</f>
        <v>0</v>
      </c>
    </row>
    <row r="44" spans="1:9" s="1" customFormat="1" ht="9.75" customHeight="1">
      <c r="A44" s="20"/>
      <c r="B44" s="20"/>
      <c r="C44" s="20"/>
      <c r="D44" s="20"/>
      <c r="E44" s="23"/>
      <c r="F44" s="23"/>
      <c r="G44" s="23"/>
      <c r="H44" s="23"/>
      <c r="I44" s="24"/>
    </row>
    <row r="45" spans="1:9" s="1" customFormat="1" ht="18" customHeight="1">
      <c r="A45" s="20" t="s">
        <v>142</v>
      </c>
      <c r="B45" s="20"/>
      <c r="C45" s="35" t="str">
        <f>IF(I43=0,"-",[1]!ConvNumberLetter(I43,1,0))</f>
        <v>-</v>
      </c>
      <c r="D45" s="35"/>
      <c r="E45" s="23"/>
      <c r="F45" s="23"/>
      <c r="G45" s="23"/>
      <c r="H45" s="23"/>
      <c r="I45" s="24"/>
    </row>
    <row r="46" spans="1:9" s="1" customFormat="1" ht="4.5" customHeight="1">
      <c r="A46" s="35"/>
      <c r="B46" s="35"/>
      <c r="C46" s="35"/>
      <c r="D46" s="35"/>
      <c r="E46" s="35"/>
      <c r="F46" s="35"/>
      <c r="G46" s="35"/>
      <c r="H46" s="35"/>
      <c r="I46" s="35"/>
    </row>
    <row r="47" spans="1:9" s="1" customFormat="1" ht="19.5" customHeight="1">
      <c r="A47" s="11"/>
      <c r="B47" s="11"/>
      <c r="C47" s="11"/>
      <c r="D47" s="11"/>
      <c r="E47" s="11"/>
      <c r="F47" s="11"/>
      <c r="G47" s="11" t="s">
        <v>69</v>
      </c>
      <c r="H47" s="22"/>
      <c r="I47" s="22"/>
    </row>
    <row r="48" spans="1:9" s="1" customFormat="1" ht="4.5" customHeight="1">
      <c r="A48" s="11"/>
      <c r="B48" s="11"/>
      <c r="C48" s="11"/>
      <c r="D48" s="11"/>
      <c r="E48" s="11"/>
      <c r="F48" s="11"/>
      <c r="G48" s="11"/>
      <c r="H48" s="22"/>
      <c r="I48" s="22"/>
    </row>
    <row r="49" spans="1:9" s="1" customFormat="1" ht="19.5" customHeight="1">
      <c r="A49" s="11"/>
      <c r="B49" s="11"/>
      <c r="C49" s="11"/>
      <c r="D49" s="11"/>
      <c r="E49" s="11"/>
      <c r="F49" s="11"/>
      <c r="G49" s="11" t="s">
        <v>46</v>
      </c>
      <c r="H49" s="22"/>
      <c r="I49" s="22"/>
    </row>
    <row r="50" spans="1:9" s="1" customFormat="1" ht="19.5" customHeight="1">
      <c r="A50" s="20"/>
      <c r="B50" s="20"/>
      <c r="C50" s="20"/>
      <c r="D50" s="20"/>
      <c r="E50" s="20"/>
      <c r="F50" s="20"/>
      <c r="G50" s="11"/>
      <c r="H50" s="22"/>
      <c r="I50" s="22"/>
    </row>
    <row r="51" ht="19.5" customHeight="1">
      <c r="G51" s="11" t="s">
        <v>148</v>
      </c>
    </row>
    <row r="52" ht="9.75" customHeight="1"/>
    <row r="53" ht="12.75" customHeight="1">
      <c r="A53" s="63" t="s">
        <v>79</v>
      </c>
    </row>
    <row r="54" ht="12.75" customHeight="1">
      <c r="A54" s="63" t="s">
        <v>73</v>
      </c>
    </row>
    <row r="55" ht="12.75" customHeight="1">
      <c r="A55" s="63" t="s">
        <v>74</v>
      </c>
    </row>
    <row r="56" ht="12.75" customHeight="1">
      <c r="A56" s="63" t="s">
        <v>130</v>
      </c>
    </row>
    <row r="57" ht="12.75" customHeight="1">
      <c r="A57" s="63" t="s">
        <v>75</v>
      </c>
    </row>
    <row r="58" ht="12.75" customHeight="1">
      <c r="A58" s="63" t="s">
        <v>76</v>
      </c>
    </row>
    <row r="59" ht="12.75" customHeight="1">
      <c r="A59" s="63" t="s">
        <v>122</v>
      </c>
    </row>
  </sheetData>
  <sheetProtection/>
  <mergeCells count="61">
    <mergeCell ref="A6:I6"/>
    <mergeCell ref="A1:I1"/>
    <mergeCell ref="A2:I2"/>
    <mergeCell ref="A3:I3"/>
    <mergeCell ref="B4:H4"/>
    <mergeCell ref="A5:I5"/>
    <mergeCell ref="D14:E14"/>
    <mergeCell ref="F14:G14"/>
    <mergeCell ref="B8:C8"/>
    <mergeCell ref="D8:E9"/>
    <mergeCell ref="F8:H8"/>
    <mergeCell ref="B9:C9"/>
    <mergeCell ref="B10:C10"/>
    <mergeCell ref="D10:E10"/>
    <mergeCell ref="F10:H10"/>
    <mergeCell ref="B11:C11"/>
    <mergeCell ref="D11:E11"/>
    <mergeCell ref="F11:H11"/>
    <mergeCell ref="D13:E13"/>
    <mergeCell ref="F13:G13"/>
    <mergeCell ref="A22:C22"/>
    <mergeCell ref="D22:E22"/>
    <mergeCell ref="F22:G22"/>
    <mergeCell ref="B15:I15"/>
    <mergeCell ref="A16:E16"/>
    <mergeCell ref="F16:G16"/>
    <mergeCell ref="D18:E18"/>
    <mergeCell ref="F18:G18"/>
    <mergeCell ref="D19:E19"/>
    <mergeCell ref="F19:G19"/>
    <mergeCell ref="I24:I25"/>
    <mergeCell ref="F26:G26"/>
    <mergeCell ref="D20:E20"/>
    <mergeCell ref="F20:G20"/>
    <mergeCell ref="D21:E21"/>
    <mergeCell ref="F21:G21"/>
    <mergeCell ref="A24:A26"/>
    <mergeCell ref="B24:B25"/>
    <mergeCell ref="C24:E24"/>
    <mergeCell ref="F24:G25"/>
    <mergeCell ref="H24:H25"/>
    <mergeCell ref="A28:B28"/>
    <mergeCell ref="D28:E28"/>
    <mergeCell ref="F28:G28"/>
    <mergeCell ref="A29:B29"/>
    <mergeCell ref="D29:E29"/>
    <mergeCell ref="F29:G29"/>
    <mergeCell ref="A31:A32"/>
    <mergeCell ref="B31:B32"/>
    <mergeCell ref="C31:C32"/>
    <mergeCell ref="D31:E31"/>
    <mergeCell ref="F31:G31"/>
    <mergeCell ref="F43:H43"/>
    <mergeCell ref="I31:I32"/>
    <mergeCell ref="D35:H35"/>
    <mergeCell ref="D36:H36"/>
    <mergeCell ref="B38:H38"/>
    <mergeCell ref="B40:H40"/>
    <mergeCell ref="B41:C41"/>
    <mergeCell ref="D41:I41"/>
    <mergeCell ref="H31:H32"/>
  </mergeCells>
  <printOptions horizontalCentered="1"/>
  <pageMargins left="0.1968503937007874" right="0.1968503937007874" top="0.11811023622047245" bottom="0.11811023622047245" header="0" footer="0"/>
  <pageSetup fitToHeight="1" fitToWidth="1" horizontalDpi="600" verticalDpi="600" orientation="portrait" paperSize="9" scale="81"/>
</worksheet>
</file>

<file path=xl/worksheets/sheet8.xml><?xml version="1.0" encoding="utf-8"?>
<worksheet xmlns="http://schemas.openxmlformats.org/spreadsheetml/2006/main" xmlns:r="http://schemas.openxmlformats.org/officeDocument/2006/relationships">
  <sheetPr>
    <pageSetUpPr fitToPage="1"/>
  </sheetPr>
  <dimension ref="A1:IV59"/>
  <sheetViews>
    <sheetView zoomScalePageLayoutView="0" workbookViewId="0" topLeftCell="A1">
      <selection activeCell="B9" sqref="B9:C9"/>
    </sheetView>
  </sheetViews>
  <sheetFormatPr defaultColWidth="11.00390625" defaultRowHeight="14.25"/>
  <cols>
    <col min="1" max="1" width="18.625" style="11" customWidth="1"/>
    <col min="2" max="3" width="12.625" style="11" customWidth="1"/>
    <col min="4" max="7" width="6.625" style="11" customWidth="1"/>
    <col min="8" max="8" width="12.625" style="11" customWidth="1"/>
    <col min="9" max="9" width="13.625" style="11" customWidth="1"/>
    <col min="10" max="10" width="11.625" style="1" customWidth="1"/>
    <col min="11" max="16384" width="10.625" style="1" customWidth="1"/>
  </cols>
  <sheetData>
    <row r="1" spans="1:9" ht="18">
      <c r="A1" s="196" t="s">
        <v>27</v>
      </c>
      <c r="B1" s="196"/>
      <c r="C1" s="196"/>
      <c r="D1" s="196"/>
      <c r="E1" s="196"/>
      <c r="F1" s="196"/>
      <c r="G1" s="196"/>
      <c r="H1" s="196"/>
      <c r="I1" s="196"/>
    </row>
    <row r="2" spans="1:9" ht="18">
      <c r="A2" s="196">
        <v>2017</v>
      </c>
      <c r="B2" s="196"/>
      <c r="C2" s="196"/>
      <c r="D2" s="196"/>
      <c r="E2" s="196"/>
      <c r="F2" s="196"/>
      <c r="G2" s="196"/>
      <c r="H2" s="196"/>
      <c r="I2" s="196"/>
    </row>
    <row r="3" spans="1:256" s="4" customFormat="1" ht="24.75" customHeight="1">
      <c r="A3" s="197" t="s">
        <v>44</v>
      </c>
      <c r="B3" s="198"/>
      <c r="C3" s="198"/>
      <c r="D3" s="198"/>
      <c r="E3" s="198"/>
      <c r="F3" s="198"/>
      <c r="G3" s="198"/>
      <c r="H3" s="198"/>
      <c r="I3" s="19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9.75" customHeight="1">
      <c r="A4" s="12"/>
      <c r="B4" s="199"/>
      <c r="C4" s="199"/>
      <c r="D4" s="199"/>
      <c r="E4" s="199"/>
      <c r="F4" s="199"/>
      <c r="G4" s="199"/>
      <c r="H4" s="199"/>
      <c r="I4" s="13"/>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3.5">
      <c r="A5" s="200" t="s">
        <v>28</v>
      </c>
      <c r="B5" s="201"/>
      <c r="C5" s="201"/>
      <c r="D5" s="201"/>
      <c r="E5" s="201"/>
      <c r="F5" s="201"/>
      <c r="G5" s="201"/>
      <c r="H5" s="201"/>
      <c r="I5" s="202"/>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49.5" customHeight="1">
      <c r="A6" s="294" t="s">
        <v>120</v>
      </c>
      <c r="B6" s="295"/>
      <c r="C6" s="295"/>
      <c r="D6" s="295"/>
      <c r="E6" s="295"/>
      <c r="F6" s="295"/>
      <c r="G6" s="295"/>
      <c r="H6" s="295"/>
      <c r="I6" s="296"/>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9.75" customHeight="1" thickBot="1">
      <c r="A7" s="12"/>
      <c r="B7" s="160"/>
      <c r="C7" s="160"/>
      <c r="D7" s="160"/>
      <c r="E7" s="160"/>
      <c r="F7" s="160"/>
      <c r="G7" s="160"/>
      <c r="H7" s="160"/>
      <c r="I7" s="13"/>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18" customHeight="1">
      <c r="A8" s="38" t="s">
        <v>19</v>
      </c>
      <c r="B8" s="300" t="s">
        <v>183</v>
      </c>
      <c r="C8" s="301"/>
      <c r="D8" s="221" t="s">
        <v>128</v>
      </c>
      <c r="E8" s="222"/>
      <c r="F8" s="302" t="s">
        <v>64</v>
      </c>
      <c r="G8" s="302"/>
      <c r="H8" s="303"/>
      <c r="I8" s="84"/>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18" customHeight="1">
      <c r="A9" s="39" t="s">
        <v>49</v>
      </c>
      <c r="B9" s="304"/>
      <c r="C9" s="305"/>
      <c r="D9" s="223"/>
      <c r="E9" s="224"/>
      <c r="F9" s="85" t="s">
        <v>81</v>
      </c>
      <c r="G9" s="85"/>
      <c r="H9" s="86"/>
      <c r="I9" s="40">
        <f>Taux!A37</f>
        <v>1785</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18" customHeight="1" thickBot="1">
      <c r="A10" s="91" t="s">
        <v>55</v>
      </c>
      <c r="B10" s="306"/>
      <c r="C10" s="307"/>
      <c r="D10" s="225" t="s">
        <v>129</v>
      </c>
      <c r="E10" s="226"/>
      <c r="F10" s="308" t="s">
        <v>77</v>
      </c>
      <c r="G10" s="309"/>
      <c r="H10" s="309"/>
      <c r="I10" s="93"/>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4" customFormat="1" ht="18" customHeight="1" thickBot="1">
      <c r="A11" s="87" t="s">
        <v>48</v>
      </c>
      <c r="B11" s="312"/>
      <c r="C11" s="313"/>
      <c r="D11" s="227">
        <v>350</v>
      </c>
      <c r="E11" s="228"/>
      <c r="F11" s="229" t="s">
        <v>78</v>
      </c>
      <c r="G11" s="229"/>
      <c r="H11" s="230"/>
      <c r="I11" s="92" t="str">
        <f>IF(I10="","-",I9*I10/12)</f>
        <v>-</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4" customFormat="1" ht="9.75" customHeight="1" thickBot="1">
      <c r="A12" s="15"/>
      <c r="B12" s="16"/>
      <c r="C12" s="160"/>
      <c r="D12" s="160"/>
      <c r="E12" s="160"/>
      <c r="F12" s="160"/>
      <c r="G12" s="160"/>
      <c r="H12" s="160"/>
      <c r="I12" s="13"/>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4" customFormat="1" ht="34.5" customHeight="1">
      <c r="A13" s="25" t="s">
        <v>20</v>
      </c>
      <c r="B13" s="26" t="s">
        <v>56</v>
      </c>
      <c r="C13" s="26" t="s">
        <v>57</v>
      </c>
      <c r="D13" s="261" t="s">
        <v>58</v>
      </c>
      <c r="E13" s="262"/>
      <c r="F13" s="273" t="s">
        <v>34</v>
      </c>
      <c r="G13" s="274"/>
      <c r="H13" s="27" t="s">
        <v>33</v>
      </c>
      <c r="I13" s="28" t="s">
        <v>0</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4" customFormat="1" ht="18" customHeight="1">
      <c r="A14" s="88" t="s">
        <v>9</v>
      </c>
      <c r="B14" s="94">
        <f>I8</f>
        <v>0</v>
      </c>
      <c r="C14" s="89"/>
      <c r="D14" s="310">
        <f>IF((B14+(C14*0.25)&lt;F16),(B14+(C14*0.25)),F16)</f>
        <v>0</v>
      </c>
      <c r="E14" s="311"/>
      <c r="F14" s="271">
        <f>D14*(10/12)*Taux!C5</f>
        <v>0</v>
      </c>
      <c r="G14" s="272"/>
      <c r="H14" s="116">
        <f>D14*(2/12)*Taux!C6</f>
        <v>0</v>
      </c>
      <c r="I14" s="117">
        <f>F14+H14</f>
        <v>0</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4" customFormat="1" ht="18" customHeight="1" thickBot="1">
      <c r="A15" s="29" t="s">
        <v>71</v>
      </c>
      <c r="B15" s="297"/>
      <c r="C15" s="298"/>
      <c r="D15" s="298"/>
      <c r="E15" s="298"/>
      <c r="F15" s="298"/>
      <c r="G15" s="298"/>
      <c r="H15" s="298"/>
      <c r="I15" s="299"/>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4" customFormat="1" ht="18" customHeight="1" thickBot="1">
      <c r="A16" s="275" t="s">
        <v>135</v>
      </c>
      <c r="B16" s="276"/>
      <c r="C16" s="276"/>
      <c r="D16" s="276"/>
      <c r="E16" s="277"/>
      <c r="F16" s="278">
        <f>IF(D11="","",IF(D11&lt;=Taux!B10,Taux!C10,(IF(AND(D11&gt;Taux!B10,D11&lt;=Taux!B11),Taux!C11,(IF(AND(D11&gt;Taux!B11,D11&lt;=Taux!B12),Taux!C12,(IF(AND(D11&gt;Taux!B12,D11&lt;=Taux!B13),Taux!C13,Taux!C14))))))))</f>
        <v>3</v>
      </c>
      <c r="G16" s="279"/>
      <c r="H16" s="152"/>
      <c r="I16" s="15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4" customFormat="1" ht="9.75" customHeight="1" thickBot="1">
      <c r="A17" s="11"/>
      <c r="B17" s="11"/>
      <c r="C17" s="11"/>
      <c r="D17" s="11"/>
      <c r="E17" s="11"/>
      <c r="F17" s="11"/>
      <c r="G17" s="11"/>
      <c r="H17" s="11"/>
      <c r="I17" s="1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4" customFormat="1" ht="34.5" customHeight="1">
      <c r="A18" s="62" t="s">
        <v>72</v>
      </c>
      <c r="B18" s="33" t="s">
        <v>99</v>
      </c>
      <c r="C18" s="33" t="s">
        <v>100</v>
      </c>
      <c r="D18" s="261" t="s">
        <v>47</v>
      </c>
      <c r="E18" s="262"/>
      <c r="F18" s="273" t="s">
        <v>31</v>
      </c>
      <c r="G18" s="274"/>
      <c r="H18" s="27" t="s">
        <v>32</v>
      </c>
      <c r="I18" s="28" t="s">
        <v>112</v>
      </c>
      <c r="J18" s="10"/>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4" customFormat="1" ht="18" customHeight="1">
      <c r="A19" s="32" t="s">
        <v>22</v>
      </c>
      <c r="B19" s="42"/>
      <c r="C19" s="43"/>
      <c r="D19" s="231">
        <f>IF($B$26="OUI","-",C19-B19)</f>
        <v>0</v>
      </c>
      <c r="E19" s="232"/>
      <c r="F19" s="233">
        <f>IF(D19="-","-",D19*Taux!$C$18*10/12)</f>
        <v>0</v>
      </c>
      <c r="G19" s="234"/>
      <c r="H19" s="107">
        <f>IF(D19="-","-",D19*Taux!$C$19*2/12)</f>
        <v>0</v>
      </c>
      <c r="I19" s="108">
        <f>IF(D19="-","-",F19+H19)</f>
        <v>0</v>
      </c>
      <c r="J19" s="10"/>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4" customFormat="1" ht="18" customHeight="1">
      <c r="A20" s="32" t="s">
        <v>23</v>
      </c>
      <c r="B20" s="42"/>
      <c r="C20" s="43"/>
      <c r="D20" s="231">
        <f>IF($B$26="OUI","-",C20-B20)</f>
        <v>0</v>
      </c>
      <c r="E20" s="232"/>
      <c r="F20" s="233">
        <f>IF(D20="-","-",D20*Taux!$C$18*10/12)</f>
        <v>0</v>
      </c>
      <c r="G20" s="234"/>
      <c r="H20" s="107">
        <f>IF(D20="-","-",D20*Taux!$C$19*2/12)</f>
        <v>0</v>
      </c>
      <c r="I20" s="108">
        <f>IF(D20="-","-",F20+H20)</f>
        <v>0</v>
      </c>
      <c r="J20" s="10"/>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4" customFormat="1" ht="18" customHeight="1">
      <c r="A21" s="32" t="s">
        <v>24</v>
      </c>
      <c r="B21" s="42"/>
      <c r="C21" s="43"/>
      <c r="D21" s="231">
        <f>IF($B$26="OUI","-",C21-B21)</f>
        <v>0</v>
      </c>
      <c r="E21" s="232"/>
      <c r="F21" s="233">
        <f>IF(D21="-","-",D21*Taux!$C$18*10/12)</f>
        <v>0</v>
      </c>
      <c r="G21" s="234"/>
      <c r="H21" s="107">
        <f>IF(D21="-","-",D21*Taux!$C$19*2/12)</f>
        <v>0</v>
      </c>
      <c r="I21" s="108">
        <f>IF(D21="-","-",F21+H21)</f>
        <v>0</v>
      </c>
      <c r="J21" s="10"/>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4" customFormat="1" ht="18" customHeight="1" thickBot="1">
      <c r="A22" s="265" t="s">
        <v>29</v>
      </c>
      <c r="B22" s="266"/>
      <c r="C22" s="266"/>
      <c r="D22" s="267">
        <f>SUM(D19:E21)</f>
        <v>0</v>
      </c>
      <c r="E22" s="268"/>
      <c r="F22" s="269">
        <f>SUM(F19:G21)</f>
        <v>0</v>
      </c>
      <c r="G22" s="270"/>
      <c r="H22" s="109">
        <f>SUM(H19:H21)</f>
        <v>0</v>
      </c>
      <c r="I22" s="110">
        <f>SUM(I19:I21)</f>
        <v>0</v>
      </c>
      <c r="J22" s="10"/>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4" customFormat="1" ht="9.75" customHeight="1" thickBot="1">
      <c r="A23" s="15"/>
      <c r="B23" s="15"/>
      <c r="C23" s="15"/>
      <c r="D23" s="131"/>
      <c r="E23" s="131"/>
      <c r="F23" s="132"/>
      <c r="G23" s="132"/>
      <c r="H23" s="133"/>
      <c r="I23" s="132"/>
      <c r="J23" s="10"/>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4" customFormat="1" ht="16.5" customHeight="1">
      <c r="A24" s="280" t="s">
        <v>113</v>
      </c>
      <c r="B24" s="288" t="s">
        <v>110</v>
      </c>
      <c r="C24" s="285" t="s">
        <v>116</v>
      </c>
      <c r="D24" s="286"/>
      <c r="E24" s="287"/>
      <c r="F24" s="290" t="s">
        <v>31</v>
      </c>
      <c r="G24" s="291"/>
      <c r="H24" s="235" t="s">
        <v>32</v>
      </c>
      <c r="I24" s="263" t="s">
        <v>111</v>
      </c>
      <c r="J24" s="10"/>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4" customFormat="1" ht="16.5" customHeight="1">
      <c r="A25" s="281"/>
      <c r="B25" s="289"/>
      <c r="C25" s="134" t="s">
        <v>118</v>
      </c>
      <c r="D25" s="136" t="s">
        <v>117</v>
      </c>
      <c r="E25" s="135" t="s">
        <v>119</v>
      </c>
      <c r="F25" s="292"/>
      <c r="G25" s="293"/>
      <c r="H25" s="236"/>
      <c r="I25" s="264"/>
      <c r="J25" s="10"/>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4" customFormat="1" ht="19.5" customHeight="1" thickBot="1">
      <c r="A26" s="282"/>
      <c r="B26" s="137" t="s">
        <v>114</v>
      </c>
      <c r="C26" s="140" t="str">
        <f>IF(B26="OUI",D26+E26,"-")</f>
        <v>-</v>
      </c>
      <c r="D26" s="139" t="str">
        <f>IF(B26="OUI",Taux!C25,"-")</f>
        <v>-</v>
      </c>
      <c r="E26" s="138" t="str">
        <f>IF(B26="OUI",IF(B33&lt;=2,Taux!C22,IF(B33&gt;4,Taux!C24,Taux!C23)),"-")</f>
        <v>-</v>
      </c>
      <c r="F26" s="283" t="str">
        <f>IF(B26="OUI",C26*Taux!$C$18*10/12,"-")</f>
        <v>-</v>
      </c>
      <c r="G26" s="284"/>
      <c r="H26" s="109" t="str">
        <f>IF(B26="OUI",C26*Taux!$C$19*2/12,"-")</f>
        <v>-</v>
      </c>
      <c r="I26" s="110">
        <f>IF(B26="OUI",F26+H26,0)</f>
        <v>0</v>
      </c>
      <c r="J26" s="10"/>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4" customFormat="1" ht="9.75" customHeight="1" thickBot="1">
      <c r="A27" s="12"/>
      <c r="B27" s="12"/>
      <c r="C27" s="13"/>
      <c r="D27" s="13"/>
      <c r="E27" s="17"/>
      <c r="F27" s="17"/>
      <c r="G27" s="18"/>
      <c r="H27" s="17"/>
      <c r="I27" s="19"/>
      <c r="J27" s="10"/>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4" customFormat="1" ht="34.5" customHeight="1">
      <c r="A28" s="244" t="s">
        <v>25</v>
      </c>
      <c r="B28" s="245"/>
      <c r="C28" s="31" t="s">
        <v>7</v>
      </c>
      <c r="D28" s="246" t="s">
        <v>8</v>
      </c>
      <c r="E28" s="247"/>
      <c r="F28" s="248" t="s">
        <v>35</v>
      </c>
      <c r="G28" s="249"/>
      <c r="H28" s="27" t="s">
        <v>36</v>
      </c>
      <c r="I28" s="28" t="s">
        <v>11</v>
      </c>
      <c r="J28" s="10"/>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4" customFormat="1" ht="18" customHeight="1" thickBot="1">
      <c r="A29" s="253" t="s">
        <v>6</v>
      </c>
      <c r="B29" s="254"/>
      <c r="C29" s="111">
        <f>Taux!C20</f>
        <v>8</v>
      </c>
      <c r="D29" s="255">
        <f>Taux!C21</f>
        <v>8.4</v>
      </c>
      <c r="E29" s="256"/>
      <c r="F29" s="255">
        <f>C29*10</f>
        <v>80</v>
      </c>
      <c r="G29" s="256"/>
      <c r="H29" s="111">
        <f>D29*2</f>
        <v>16.8</v>
      </c>
      <c r="I29" s="110">
        <f>F29+H29</f>
        <v>96.8</v>
      </c>
      <c r="J29" s="10"/>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4" customFormat="1" ht="9.75" customHeight="1" thickBot="1">
      <c r="A30" s="12"/>
      <c r="B30" s="12"/>
      <c r="C30" s="13"/>
      <c r="D30" s="13"/>
      <c r="E30" s="17"/>
      <c r="F30" s="17"/>
      <c r="G30" s="18"/>
      <c r="H30" s="17"/>
      <c r="I30" s="19"/>
      <c r="J30" s="10"/>
      <c r="K30" s="6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10" s="1" customFormat="1" ht="16.5" customHeight="1">
      <c r="A31" s="257" t="s">
        <v>21</v>
      </c>
      <c r="B31" s="259" t="s">
        <v>37</v>
      </c>
      <c r="C31" s="259" t="s">
        <v>26</v>
      </c>
      <c r="D31" s="261" t="s">
        <v>39</v>
      </c>
      <c r="E31" s="262"/>
      <c r="F31" s="261" t="s">
        <v>40</v>
      </c>
      <c r="G31" s="262"/>
      <c r="H31" s="250" t="s">
        <v>41</v>
      </c>
      <c r="I31" s="251" t="s">
        <v>10</v>
      </c>
      <c r="J31" s="10"/>
    </row>
    <row r="32" spans="1:10" s="1" customFormat="1" ht="16.5" customHeight="1">
      <c r="A32" s="258"/>
      <c r="B32" s="260"/>
      <c r="C32" s="260"/>
      <c r="D32" s="37" t="s">
        <v>42</v>
      </c>
      <c r="E32" s="37" t="s">
        <v>43</v>
      </c>
      <c r="F32" s="37" t="s">
        <v>42</v>
      </c>
      <c r="G32" s="37" t="s">
        <v>84</v>
      </c>
      <c r="H32" s="210"/>
      <c r="I32" s="252"/>
      <c r="J32" s="10"/>
    </row>
    <row r="33" spans="1:10" s="1" customFormat="1" ht="18" customHeight="1" thickBot="1">
      <c r="A33" s="34" t="s">
        <v>9</v>
      </c>
      <c r="B33" s="41"/>
      <c r="C33" s="30">
        <f>IF(B33&lt;=2,Taux!C30,IF(B33&gt;4,Taux!C32,Taux!C31))</f>
        <v>70</v>
      </c>
      <c r="D33" s="41"/>
      <c r="E33" s="30">
        <f>D33*Taux!C34</f>
        <v>0</v>
      </c>
      <c r="F33" s="41"/>
      <c r="G33" s="30">
        <f>F33*Taux!C33</f>
        <v>0</v>
      </c>
      <c r="H33" s="161">
        <f>C33+E33+G33</f>
        <v>70</v>
      </c>
      <c r="I33" s="112">
        <f>(((H33*Taux!C28)*10/12)+((H33*Taux!C29)*2/12))</f>
        <v>245.11666666666667</v>
      </c>
      <c r="J33" s="10"/>
    </row>
    <row r="34" spans="1:9" s="1" customFormat="1" ht="9.75" customHeight="1" thickBot="1">
      <c r="A34" s="20"/>
      <c r="B34" s="20"/>
      <c r="C34" s="20"/>
      <c r="D34" s="20"/>
      <c r="E34" s="20"/>
      <c r="F34" s="20"/>
      <c r="G34" s="21"/>
      <c r="H34" s="22"/>
      <c r="I34" s="22"/>
    </row>
    <row r="35" spans="1:9" s="1" customFormat="1" ht="18" customHeight="1" thickBot="1">
      <c r="A35" s="103" t="s">
        <v>59</v>
      </c>
      <c r="B35" s="104"/>
      <c r="C35" s="20"/>
      <c r="D35" s="237" t="s">
        <v>80</v>
      </c>
      <c r="E35" s="238"/>
      <c r="F35" s="238"/>
      <c r="G35" s="238"/>
      <c r="H35" s="238"/>
      <c r="I35" s="113">
        <f>I14+I22+I26+I29+I33</f>
        <v>341.9166666666667</v>
      </c>
    </row>
    <row r="36" spans="1:9" s="1" customFormat="1" ht="18" customHeight="1" thickBot="1">
      <c r="A36" s="103" t="s">
        <v>123</v>
      </c>
      <c r="B36" s="104"/>
      <c r="C36" s="20"/>
      <c r="D36" s="239" t="s">
        <v>121</v>
      </c>
      <c r="E36" s="240"/>
      <c r="F36" s="240"/>
      <c r="G36" s="240"/>
      <c r="H36" s="240"/>
      <c r="I36" s="114" t="str">
        <f>IF(I10="","-",(((I14+I29+I33+(IF(B26="OUI",I26,0)))*I10/12)+I22))</f>
        <v>-</v>
      </c>
    </row>
    <row r="37" spans="1:9" s="1" customFormat="1" ht="9.75" customHeight="1" thickBot="1">
      <c r="A37" s="20"/>
      <c r="B37" s="20"/>
      <c r="C37" s="20"/>
      <c r="D37" s="20"/>
      <c r="E37" s="20"/>
      <c r="F37" s="20"/>
      <c r="G37" s="21"/>
      <c r="H37" s="22"/>
      <c r="I37" s="22"/>
    </row>
    <row r="38" spans="1:9" s="1" customFormat="1" ht="19.5" customHeight="1" thickBot="1">
      <c r="A38" s="20"/>
      <c r="B38" s="241" t="s">
        <v>45</v>
      </c>
      <c r="C38" s="242"/>
      <c r="D38" s="242"/>
      <c r="E38" s="242"/>
      <c r="F38" s="242"/>
      <c r="G38" s="242"/>
      <c r="H38" s="243"/>
      <c r="I38" s="115">
        <f>IF(I10="",IF(I35&lt;I9,0,I35-I9),IF(I36&lt;I11,0,I36-I11))</f>
        <v>0</v>
      </c>
    </row>
    <row r="39" spans="1:9" s="1" customFormat="1" ht="9.75" customHeight="1" thickBot="1">
      <c r="A39" s="20"/>
      <c r="B39" s="20"/>
      <c r="C39" s="20"/>
      <c r="D39" s="20"/>
      <c r="E39" s="23"/>
      <c r="F39" s="23"/>
      <c r="G39" s="23"/>
      <c r="H39" s="23"/>
      <c r="I39" s="24"/>
    </row>
    <row r="40" spans="1:9" s="1" customFormat="1" ht="19.5" customHeight="1" thickBot="1">
      <c r="A40" s="20"/>
      <c r="B40" s="211" t="s">
        <v>136</v>
      </c>
      <c r="C40" s="212"/>
      <c r="D40" s="212"/>
      <c r="E40" s="212"/>
      <c r="F40" s="212"/>
      <c r="G40" s="212"/>
      <c r="H40" s="213"/>
      <c r="I40" s="154">
        <f>IF(I10="",-I14,-I14*I10/12)</f>
        <v>0</v>
      </c>
    </row>
    <row r="41" spans="1:9" s="1" customFormat="1" ht="39.75" customHeight="1" thickBot="1">
      <c r="A41" s="20"/>
      <c r="B41" s="217" t="s">
        <v>138</v>
      </c>
      <c r="C41" s="218"/>
      <c r="D41" s="219" t="s">
        <v>147</v>
      </c>
      <c r="E41" s="219"/>
      <c r="F41" s="219"/>
      <c r="G41" s="219"/>
      <c r="H41" s="219"/>
      <c r="I41" s="220"/>
    </row>
    <row r="42" spans="1:9" s="1" customFormat="1" ht="9.75" customHeight="1" thickBot="1">
      <c r="A42" s="20"/>
      <c r="B42" s="20"/>
      <c r="C42" s="20"/>
      <c r="D42" s="20"/>
      <c r="E42" s="23"/>
      <c r="F42" s="23"/>
      <c r="G42" s="23"/>
      <c r="H42" s="23"/>
      <c r="I42" s="24"/>
    </row>
    <row r="43" spans="1:9" s="1" customFormat="1" ht="19.5" customHeight="1" thickBot="1">
      <c r="A43" s="20"/>
      <c r="B43" s="49"/>
      <c r="C43" s="49"/>
      <c r="D43" s="49"/>
      <c r="E43" s="49"/>
      <c r="F43" s="214" t="s">
        <v>137</v>
      </c>
      <c r="G43" s="215"/>
      <c r="H43" s="216"/>
      <c r="I43" s="155">
        <f>IF(-I40&gt;I38,0,I38+I40)</f>
        <v>0</v>
      </c>
    </row>
    <row r="44" spans="1:9" s="1" customFormat="1" ht="9.75" customHeight="1">
      <c r="A44" s="20"/>
      <c r="B44" s="20"/>
      <c r="C44" s="20"/>
      <c r="D44" s="20"/>
      <c r="E44" s="23"/>
      <c r="F44" s="23"/>
      <c r="G44" s="23"/>
      <c r="H44" s="23"/>
      <c r="I44" s="24"/>
    </row>
    <row r="45" spans="1:9" s="1" customFormat="1" ht="18" customHeight="1">
      <c r="A45" s="20" t="s">
        <v>142</v>
      </c>
      <c r="B45" s="20"/>
      <c r="C45" s="35" t="str">
        <f>IF(I43=0,"-",[1]!ConvNumberLetter(I43,1,0))</f>
        <v>-</v>
      </c>
      <c r="D45" s="35"/>
      <c r="E45" s="23"/>
      <c r="F45" s="23"/>
      <c r="G45" s="23"/>
      <c r="H45" s="23"/>
      <c r="I45" s="24"/>
    </row>
    <row r="46" spans="1:9" s="1" customFormat="1" ht="4.5" customHeight="1">
      <c r="A46" s="35"/>
      <c r="B46" s="35"/>
      <c r="C46" s="35"/>
      <c r="D46" s="35"/>
      <c r="E46" s="35"/>
      <c r="F46" s="35"/>
      <c r="G46" s="35"/>
      <c r="H46" s="35"/>
      <c r="I46" s="35"/>
    </row>
    <row r="47" spans="1:9" s="1" customFormat="1" ht="19.5" customHeight="1">
      <c r="A47" s="11"/>
      <c r="B47" s="11"/>
      <c r="C47" s="11"/>
      <c r="D47" s="11"/>
      <c r="E47" s="11"/>
      <c r="F47" s="11"/>
      <c r="G47" s="11" t="s">
        <v>69</v>
      </c>
      <c r="H47" s="22"/>
      <c r="I47" s="22"/>
    </row>
    <row r="48" spans="1:9" s="1" customFormat="1" ht="4.5" customHeight="1">
      <c r="A48" s="11"/>
      <c r="B48" s="11"/>
      <c r="C48" s="11"/>
      <c r="D48" s="11"/>
      <c r="E48" s="11"/>
      <c r="F48" s="11"/>
      <c r="G48" s="11"/>
      <c r="H48" s="22"/>
      <c r="I48" s="22"/>
    </row>
    <row r="49" spans="1:9" s="1" customFormat="1" ht="19.5" customHeight="1">
      <c r="A49" s="11"/>
      <c r="B49" s="11"/>
      <c r="C49" s="11"/>
      <c r="D49" s="11"/>
      <c r="E49" s="11"/>
      <c r="F49" s="11"/>
      <c r="G49" s="11" t="s">
        <v>46</v>
      </c>
      <c r="H49" s="22"/>
      <c r="I49" s="22"/>
    </row>
    <row r="50" spans="1:9" s="1" customFormat="1" ht="19.5" customHeight="1">
      <c r="A50" s="20"/>
      <c r="B50" s="20"/>
      <c r="C50" s="20"/>
      <c r="D50" s="20"/>
      <c r="E50" s="20"/>
      <c r="F50" s="20"/>
      <c r="G50" s="11"/>
      <c r="H50" s="22"/>
      <c r="I50" s="22"/>
    </row>
    <row r="51" ht="19.5" customHeight="1">
      <c r="G51" s="11" t="s">
        <v>148</v>
      </c>
    </row>
    <row r="52" ht="9.75" customHeight="1"/>
    <row r="53" ht="12.75" customHeight="1">
      <c r="A53" s="63" t="s">
        <v>79</v>
      </c>
    </row>
    <row r="54" ht="12.75" customHeight="1">
      <c r="A54" s="63" t="s">
        <v>73</v>
      </c>
    </row>
    <row r="55" ht="12.75" customHeight="1">
      <c r="A55" s="63" t="s">
        <v>74</v>
      </c>
    </row>
    <row r="56" ht="12.75" customHeight="1">
      <c r="A56" s="63" t="s">
        <v>130</v>
      </c>
    </row>
    <row r="57" ht="12.75" customHeight="1">
      <c r="A57" s="63" t="s">
        <v>75</v>
      </c>
    </row>
    <row r="58" ht="12.75" customHeight="1">
      <c r="A58" s="63" t="s">
        <v>76</v>
      </c>
    </row>
    <row r="59" ht="12.75" customHeight="1">
      <c r="A59" s="63" t="s">
        <v>122</v>
      </c>
    </row>
  </sheetData>
  <sheetProtection/>
  <mergeCells count="61">
    <mergeCell ref="A6:I6"/>
    <mergeCell ref="A1:I1"/>
    <mergeCell ref="A2:I2"/>
    <mergeCell ref="A3:I3"/>
    <mergeCell ref="B4:H4"/>
    <mergeCell ref="A5:I5"/>
    <mergeCell ref="D14:E14"/>
    <mergeCell ref="F14:G14"/>
    <mergeCell ref="B8:C8"/>
    <mergeCell ref="D8:E9"/>
    <mergeCell ref="F8:H8"/>
    <mergeCell ref="B9:C9"/>
    <mergeCell ref="B10:C10"/>
    <mergeCell ref="D10:E10"/>
    <mergeCell ref="F10:H10"/>
    <mergeCell ref="B11:C11"/>
    <mergeCell ref="D11:E11"/>
    <mergeCell ref="F11:H11"/>
    <mergeCell ref="D13:E13"/>
    <mergeCell ref="F13:G13"/>
    <mergeCell ref="A22:C22"/>
    <mergeCell ref="D22:E22"/>
    <mergeCell ref="F22:G22"/>
    <mergeCell ref="B15:I15"/>
    <mergeCell ref="A16:E16"/>
    <mergeCell ref="F16:G16"/>
    <mergeCell ref="D18:E18"/>
    <mergeCell ref="F18:G18"/>
    <mergeCell ref="D19:E19"/>
    <mergeCell ref="F19:G19"/>
    <mergeCell ref="I24:I25"/>
    <mergeCell ref="F26:G26"/>
    <mergeCell ref="D20:E20"/>
    <mergeCell ref="F20:G20"/>
    <mergeCell ref="D21:E21"/>
    <mergeCell ref="F21:G21"/>
    <mergeCell ref="A24:A26"/>
    <mergeCell ref="B24:B25"/>
    <mergeCell ref="C24:E24"/>
    <mergeCell ref="F24:G25"/>
    <mergeCell ref="H24:H25"/>
    <mergeCell ref="A28:B28"/>
    <mergeCell ref="D28:E28"/>
    <mergeCell ref="F28:G28"/>
    <mergeCell ref="A29:B29"/>
    <mergeCell ref="D29:E29"/>
    <mergeCell ref="F29:G29"/>
    <mergeCell ref="A31:A32"/>
    <mergeCell ref="B31:B32"/>
    <mergeCell ref="C31:C32"/>
    <mergeCell ref="D31:E31"/>
    <mergeCell ref="F31:G31"/>
    <mergeCell ref="F43:H43"/>
    <mergeCell ref="I31:I32"/>
    <mergeCell ref="D35:H35"/>
    <mergeCell ref="D36:H36"/>
    <mergeCell ref="B38:H38"/>
    <mergeCell ref="B40:H40"/>
    <mergeCell ref="B41:C41"/>
    <mergeCell ref="D41:I41"/>
    <mergeCell ref="H31:H32"/>
  </mergeCells>
  <printOptions horizontalCentered="1"/>
  <pageMargins left="0.1968503937007874" right="0.1968503937007874" top="0.11811023622047245" bottom="0.11811023622047245" header="0" footer="0"/>
  <pageSetup fitToHeight="1" fitToWidth="1" horizontalDpi="600" verticalDpi="600" orientation="portrait" paperSize="9" scale="81"/>
</worksheet>
</file>

<file path=xl/worksheets/sheet9.xml><?xml version="1.0" encoding="utf-8"?>
<worksheet xmlns="http://schemas.openxmlformats.org/spreadsheetml/2006/main" xmlns:r="http://schemas.openxmlformats.org/officeDocument/2006/relationships">
  <sheetPr>
    <pageSetUpPr fitToPage="1"/>
  </sheetPr>
  <dimension ref="A1:IV59"/>
  <sheetViews>
    <sheetView zoomScalePageLayoutView="0" workbookViewId="0" topLeftCell="A1">
      <selection activeCell="B9" sqref="B9:C9"/>
    </sheetView>
  </sheetViews>
  <sheetFormatPr defaultColWidth="11.00390625" defaultRowHeight="14.25"/>
  <cols>
    <col min="1" max="1" width="18.625" style="11" customWidth="1"/>
    <col min="2" max="3" width="12.625" style="11" customWidth="1"/>
    <col min="4" max="7" width="6.625" style="11" customWidth="1"/>
    <col min="8" max="8" width="12.625" style="11" customWidth="1"/>
    <col min="9" max="9" width="13.625" style="11" customWidth="1"/>
    <col min="10" max="10" width="11.625" style="1" customWidth="1"/>
    <col min="11" max="16384" width="10.625" style="1" customWidth="1"/>
  </cols>
  <sheetData>
    <row r="1" spans="1:9" ht="18">
      <c r="A1" s="196" t="s">
        <v>27</v>
      </c>
      <c r="B1" s="196"/>
      <c r="C1" s="196"/>
      <c r="D1" s="196"/>
      <c r="E1" s="196"/>
      <c r="F1" s="196"/>
      <c r="G1" s="196"/>
      <c r="H1" s="196"/>
      <c r="I1" s="196"/>
    </row>
    <row r="2" spans="1:9" ht="18">
      <c r="A2" s="196">
        <v>2017</v>
      </c>
      <c r="B2" s="196"/>
      <c r="C2" s="196"/>
      <c r="D2" s="196"/>
      <c r="E2" s="196"/>
      <c r="F2" s="196"/>
      <c r="G2" s="196"/>
      <c r="H2" s="196"/>
      <c r="I2" s="196"/>
    </row>
    <row r="3" spans="1:256" s="4" customFormat="1" ht="24.75" customHeight="1">
      <c r="A3" s="197" t="s">
        <v>44</v>
      </c>
      <c r="B3" s="198"/>
      <c r="C3" s="198"/>
      <c r="D3" s="198"/>
      <c r="E3" s="198"/>
      <c r="F3" s="198"/>
      <c r="G3" s="198"/>
      <c r="H3" s="198"/>
      <c r="I3" s="198"/>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9.75" customHeight="1">
      <c r="A4" s="12"/>
      <c r="B4" s="199"/>
      <c r="C4" s="199"/>
      <c r="D4" s="199"/>
      <c r="E4" s="199"/>
      <c r="F4" s="199"/>
      <c r="G4" s="199"/>
      <c r="H4" s="199"/>
      <c r="I4" s="13"/>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3.5">
      <c r="A5" s="200" t="s">
        <v>28</v>
      </c>
      <c r="B5" s="201"/>
      <c r="C5" s="201"/>
      <c r="D5" s="201"/>
      <c r="E5" s="201"/>
      <c r="F5" s="201"/>
      <c r="G5" s="201"/>
      <c r="H5" s="201"/>
      <c r="I5" s="202"/>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49.5" customHeight="1">
      <c r="A6" s="294" t="s">
        <v>120</v>
      </c>
      <c r="B6" s="295"/>
      <c r="C6" s="295"/>
      <c r="D6" s="295"/>
      <c r="E6" s="295"/>
      <c r="F6" s="295"/>
      <c r="G6" s="295"/>
      <c r="H6" s="295"/>
      <c r="I6" s="296"/>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9.75" customHeight="1" thickBot="1">
      <c r="A7" s="12"/>
      <c r="B7" s="160"/>
      <c r="C7" s="160"/>
      <c r="D7" s="160"/>
      <c r="E7" s="160"/>
      <c r="F7" s="160"/>
      <c r="G7" s="160"/>
      <c r="H7" s="160"/>
      <c r="I7" s="13"/>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18" customHeight="1">
      <c r="A8" s="38" t="s">
        <v>19</v>
      </c>
      <c r="B8" s="300" t="s">
        <v>183</v>
      </c>
      <c r="C8" s="301"/>
      <c r="D8" s="221" t="s">
        <v>128</v>
      </c>
      <c r="E8" s="222"/>
      <c r="F8" s="302" t="s">
        <v>64</v>
      </c>
      <c r="G8" s="302"/>
      <c r="H8" s="303"/>
      <c r="I8" s="84"/>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18" customHeight="1">
      <c r="A9" s="39" t="s">
        <v>49</v>
      </c>
      <c r="B9" s="304"/>
      <c r="C9" s="305"/>
      <c r="D9" s="223"/>
      <c r="E9" s="224"/>
      <c r="F9" s="85" t="s">
        <v>81</v>
      </c>
      <c r="G9" s="85"/>
      <c r="H9" s="86"/>
      <c r="I9" s="40">
        <f>Taux!A37</f>
        <v>1785</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4" customFormat="1" ht="18" customHeight="1" thickBot="1">
      <c r="A10" s="91" t="s">
        <v>55</v>
      </c>
      <c r="B10" s="306"/>
      <c r="C10" s="307"/>
      <c r="D10" s="225" t="s">
        <v>129</v>
      </c>
      <c r="E10" s="226"/>
      <c r="F10" s="308" t="s">
        <v>77</v>
      </c>
      <c r="G10" s="309"/>
      <c r="H10" s="309"/>
      <c r="I10" s="93"/>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4" customFormat="1" ht="18" customHeight="1" thickBot="1">
      <c r="A11" s="87" t="s">
        <v>48</v>
      </c>
      <c r="B11" s="312"/>
      <c r="C11" s="313"/>
      <c r="D11" s="227">
        <v>350</v>
      </c>
      <c r="E11" s="228"/>
      <c r="F11" s="229" t="s">
        <v>78</v>
      </c>
      <c r="G11" s="229"/>
      <c r="H11" s="230"/>
      <c r="I11" s="92" t="str">
        <f>IF(I10="","-",I9*I10/12)</f>
        <v>-</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4" customFormat="1" ht="9.75" customHeight="1" thickBot="1">
      <c r="A12" s="15"/>
      <c r="B12" s="16"/>
      <c r="C12" s="160"/>
      <c r="D12" s="160"/>
      <c r="E12" s="160"/>
      <c r="F12" s="160"/>
      <c r="G12" s="160"/>
      <c r="H12" s="160"/>
      <c r="I12" s="13"/>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4" customFormat="1" ht="34.5" customHeight="1">
      <c r="A13" s="25" t="s">
        <v>20</v>
      </c>
      <c r="B13" s="26" t="s">
        <v>56</v>
      </c>
      <c r="C13" s="26" t="s">
        <v>57</v>
      </c>
      <c r="D13" s="261" t="s">
        <v>58</v>
      </c>
      <c r="E13" s="262"/>
      <c r="F13" s="273" t="s">
        <v>34</v>
      </c>
      <c r="G13" s="274"/>
      <c r="H13" s="27" t="s">
        <v>33</v>
      </c>
      <c r="I13" s="28" t="s">
        <v>0</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4" customFormat="1" ht="18" customHeight="1">
      <c r="A14" s="88" t="s">
        <v>9</v>
      </c>
      <c r="B14" s="94">
        <f>I8</f>
        <v>0</v>
      </c>
      <c r="C14" s="89"/>
      <c r="D14" s="310">
        <f>IF((B14+(C14*0.25)&lt;F16),(B14+(C14*0.25)),F16)</f>
        <v>0</v>
      </c>
      <c r="E14" s="311"/>
      <c r="F14" s="271">
        <f>D14*(10/12)*Taux!C5</f>
        <v>0</v>
      </c>
      <c r="G14" s="272"/>
      <c r="H14" s="116">
        <f>D14*(2/12)*Taux!C6</f>
        <v>0</v>
      </c>
      <c r="I14" s="117">
        <f>F14+H14</f>
        <v>0</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4" customFormat="1" ht="18" customHeight="1" thickBot="1">
      <c r="A15" s="29" t="s">
        <v>71</v>
      </c>
      <c r="B15" s="297"/>
      <c r="C15" s="298"/>
      <c r="D15" s="298"/>
      <c r="E15" s="298"/>
      <c r="F15" s="298"/>
      <c r="G15" s="298"/>
      <c r="H15" s="298"/>
      <c r="I15" s="299"/>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4" customFormat="1" ht="18" customHeight="1" thickBot="1">
      <c r="A16" s="275" t="s">
        <v>135</v>
      </c>
      <c r="B16" s="276"/>
      <c r="C16" s="276"/>
      <c r="D16" s="276"/>
      <c r="E16" s="277"/>
      <c r="F16" s="278">
        <f>IF(D11="","",IF(D11&lt;=Taux!B10,Taux!C10,(IF(AND(D11&gt;Taux!B10,D11&lt;=Taux!B11),Taux!C11,(IF(AND(D11&gt;Taux!B11,D11&lt;=Taux!B12),Taux!C12,(IF(AND(D11&gt;Taux!B12,D11&lt;=Taux!B13),Taux!C13,Taux!C14))))))))</f>
        <v>3</v>
      </c>
      <c r="G16" s="279"/>
      <c r="H16" s="152"/>
      <c r="I16" s="15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4" customFormat="1" ht="9.75" customHeight="1" thickBot="1">
      <c r="A17" s="11"/>
      <c r="B17" s="11"/>
      <c r="C17" s="11"/>
      <c r="D17" s="11"/>
      <c r="E17" s="11"/>
      <c r="F17" s="11"/>
      <c r="G17" s="11"/>
      <c r="H17" s="11"/>
      <c r="I17" s="1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4" customFormat="1" ht="34.5" customHeight="1">
      <c r="A18" s="62" t="s">
        <v>72</v>
      </c>
      <c r="B18" s="33" t="s">
        <v>99</v>
      </c>
      <c r="C18" s="33" t="s">
        <v>100</v>
      </c>
      <c r="D18" s="261" t="s">
        <v>47</v>
      </c>
      <c r="E18" s="262"/>
      <c r="F18" s="273" t="s">
        <v>31</v>
      </c>
      <c r="G18" s="274"/>
      <c r="H18" s="27" t="s">
        <v>32</v>
      </c>
      <c r="I18" s="28" t="s">
        <v>112</v>
      </c>
      <c r="J18" s="10"/>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4" customFormat="1" ht="18" customHeight="1">
      <c r="A19" s="32" t="s">
        <v>22</v>
      </c>
      <c r="B19" s="42"/>
      <c r="C19" s="43"/>
      <c r="D19" s="231">
        <f>IF($B$26="OUI","-",C19-B19)</f>
        <v>0</v>
      </c>
      <c r="E19" s="232"/>
      <c r="F19" s="233">
        <f>IF(D19="-","-",D19*Taux!$C$18*10/12)</f>
        <v>0</v>
      </c>
      <c r="G19" s="234"/>
      <c r="H19" s="107">
        <f>IF(D19="-","-",D19*Taux!$C$19*2/12)</f>
        <v>0</v>
      </c>
      <c r="I19" s="108">
        <f>IF(D19="-","-",F19+H19)</f>
        <v>0</v>
      </c>
      <c r="J19" s="10"/>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4" customFormat="1" ht="18" customHeight="1">
      <c r="A20" s="32" t="s">
        <v>23</v>
      </c>
      <c r="B20" s="42"/>
      <c r="C20" s="43"/>
      <c r="D20" s="231">
        <f>IF($B$26="OUI","-",C20-B20)</f>
        <v>0</v>
      </c>
      <c r="E20" s="232"/>
      <c r="F20" s="233">
        <f>IF(D20="-","-",D20*Taux!$C$18*10/12)</f>
        <v>0</v>
      </c>
      <c r="G20" s="234"/>
      <c r="H20" s="107">
        <f>IF(D20="-","-",D20*Taux!$C$19*2/12)</f>
        <v>0</v>
      </c>
      <c r="I20" s="108">
        <f>IF(D20="-","-",F20+H20)</f>
        <v>0</v>
      </c>
      <c r="J20" s="10"/>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4" customFormat="1" ht="18" customHeight="1">
      <c r="A21" s="32" t="s">
        <v>24</v>
      </c>
      <c r="B21" s="42"/>
      <c r="C21" s="43"/>
      <c r="D21" s="231">
        <f>IF($B$26="OUI","-",C21-B21)</f>
        <v>0</v>
      </c>
      <c r="E21" s="232"/>
      <c r="F21" s="233">
        <f>IF(D21="-","-",D21*Taux!$C$18*10/12)</f>
        <v>0</v>
      </c>
      <c r="G21" s="234"/>
      <c r="H21" s="107">
        <f>IF(D21="-","-",D21*Taux!$C$19*2/12)</f>
        <v>0</v>
      </c>
      <c r="I21" s="108">
        <f>IF(D21="-","-",F21+H21)</f>
        <v>0</v>
      </c>
      <c r="J21" s="10"/>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4" customFormat="1" ht="18" customHeight="1" thickBot="1">
      <c r="A22" s="265" t="s">
        <v>29</v>
      </c>
      <c r="B22" s="266"/>
      <c r="C22" s="266"/>
      <c r="D22" s="267">
        <f>SUM(D19:E21)</f>
        <v>0</v>
      </c>
      <c r="E22" s="268"/>
      <c r="F22" s="269">
        <f>SUM(F19:G21)</f>
        <v>0</v>
      </c>
      <c r="G22" s="270"/>
      <c r="H22" s="109">
        <f>SUM(H19:H21)</f>
        <v>0</v>
      </c>
      <c r="I22" s="110">
        <f>SUM(I19:I21)</f>
        <v>0</v>
      </c>
      <c r="J22" s="10"/>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4" customFormat="1" ht="9.75" customHeight="1" thickBot="1">
      <c r="A23" s="15"/>
      <c r="B23" s="15"/>
      <c r="C23" s="15"/>
      <c r="D23" s="131"/>
      <c r="E23" s="131"/>
      <c r="F23" s="132"/>
      <c r="G23" s="132"/>
      <c r="H23" s="133"/>
      <c r="I23" s="132"/>
      <c r="J23" s="10"/>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4" customFormat="1" ht="16.5" customHeight="1">
      <c r="A24" s="280" t="s">
        <v>113</v>
      </c>
      <c r="B24" s="288" t="s">
        <v>110</v>
      </c>
      <c r="C24" s="285" t="s">
        <v>116</v>
      </c>
      <c r="D24" s="286"/>
      <c r="E24" s="287"/>
      <c r="F24" s="290" t="s">
        <v>31</v>
      </c>
      <c r="G24" s="291"/>
      <c r="H24" s="235" t="s">
        <v>32</v>
      </c>
      <c r="I24" s="263" t="s">
        <v>111</v>
      </c>
      <c r="J24" s="10"/>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4" customFormat="1" ht="16.5" customHeight="1">
      <c r="A25" s="281"/>
      <c r="B25" s="289"/>
      <c r="C25" s="134" t="s">
        <v>118</v>
      </c>
      <c r="D25" s="136" t="s">
        <v>117</v>
      </c>
      <c r="E25" s="135" t="s">
        <v>119</v>
      </c>
      <c r="F25" s="292"/>
      <c r="G25" s="293"/>
      <c r="H25" s="236"/>
      <c r="I25" s="264"/>
      <c r="J25" s="10"/>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4" customFormat="1" ht="19.5" customHeight="1" thickBot="1">
      <c r="A26" s="282"/>
      <c r="B26" s="137" t="s">
        <v>114</v>
      </c>
      <c r="C26" s="140" t="str">
        <f>IF(B26="OUI",D26+E26,"-")</f>
        <v>-</v>
      </c>
      <c r="D26" s="139" t="str">
        <f>IF(B26="OUI",Taux!C25,"-")</f>
        <v>-</v>
      </c>
      <c r="E26" s="138" t="str">
        <f>IF(B26="OUI",IF(B33&lt;=2,Taux!C22,IF(B33&gt;4,Taux!C24,Taux!C23)),"-")</f>
        <v>-</v>
      </c>
      <c r="F26" s="283" t="str">
        <f>IF(B26="OUI",C26*Taux!$C$18*10/12,"-")</f>
        <v>-</v>
      </c>
      <c r="G26" s="284"/>
      <c r="H26" s="109" t="str">
        <f>IF(B26="OUI",C26*Taux!$C$19*2/12,"-")</f>
        <v>-</v>
      </c>
      <c r="I26" s="110">
        <f>IF(B26="OUI",F26+H26,0)</f>
        <v>0</v>
      </c>
      <c r="J26" s="10"/>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4" customFormat="1" ht="9.75" customHeight="1" thickBot="1">
      <c r="A27" s="12"/>
      <c r="B27" s="12"/>
      <c r="C27" s="13"/>
      <c r="D27" s="13"/>
      <c r="E27" s="17"/>
      <c r="F27" s="17"/>
      <c r="G27" s="18"/>
      <c r="H27" s="17"/>
      <c r="I27" s="19"/>
      <c r="J27" s="10"/>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4" customFormat="1" ht="34.5" customHeight="1">
      <c r="A28" s="244" t="s">
        <v>25</v>
      </c>
      <c r="B28" s="245"/>
      <c r="C28" s="31" t="s">
        <v>7</v>
      </c>
      <c r="D28" s="246" t="s">
        <v>8</v>
      </c>
      <c r="E28" s="247"/>
      <c r="F28" s="248" t="s">
        <v>35</v>
      </c>
      <c r="G28" s="249"/>
      <c r="H28" s="27" t="s">
        <v>36</v>
      </c>
      <c r="I28" s="28" t="s">
        <v>11</v>
      </c>
      <c r="J28" s="10"/>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4" customFormat="1" ht="18" customHeight="1" thickBot="1">
      <c r="A29" s="253" t="s">
        <v>6</v>
      </c>
      <c r="B29" s="254"/>
      <c r="C29" s="111">
        <f>Taux!C20</f>
        <v>8</v>
      </c>
      <c r="D29" s="255">
        <f>Taux!C21</f>
        <v>8.4</v>
      </c>
      <c r="E29" s="256"/>
      <c r="F29" s="255">
        <f>C29*10</f>
        <v>80</v>
      </c>
      <c r="G29" s="256"/>
      <c r="H29" s="111">
        <f>D29*2</f>
        <v>16.8</v>
      </c>
      <c r="I29" s="110">
        <f>F29+H29</f>
        <v>96.8</v>
      </c>
      <c r="J29" s="10"/>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4" customFormat="1" ht="9.75" customHeight="1" thickBot="1">
      <c r="A30" s="12"/>
      <c r="B30" s="12"/>
      <c r="C30" s="13"/>
      <c r="D30" s="13"/>
      <c r="E30" s="17"/>
      <c r="F30" s="17"/>
      <c r="G30" s="18"/>
      <c r="H30" s="17"/>
      <c r="I30" s="19"/>
      <c r="J30" s="10"/>
      <c r="K30" s="6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10" s="1" customFormat="1" ht="16.5" customHeight="1">
      <c r="A31" s="257" t="s">
        <v>21</v>
      </c>
      <c r="B31" s="259" t="s">
        <v>37</v>
      </c>
      <c r="C31" s="259" t="s">
        <v>26</v>
      </c>
      <c r="D31" s="261" t="s">
        <v>39</v>
      </c>
      <c r="E31" s="262"/>
      <c r="F31" s="261" t="s">
        <v>40</v>
      </c>
      <c r="G31" s="262"/>
      <c r="H31" s="250" t="s">
        <v>41</v>
      </c>
      <c r="I31" s="251" t="s">
        <v>10</v>
      </c>
      <c r="J31" s="10"/>
    </row>
    <row r="32" spans="1:10" s="1" customFormat="1" ht="16.5" customHeight="1">
      <c r="A32" s="258"/>
      <c r="B32" s="260"/>
      <c r="C32" s="260"/>
      <c r="D32" s="37" t="s">
        <v>42</v>
      </c>
      <c r="E32" s="37" t="s">
        <v>43</v>
      </c>
      <c r="F32" s="37" t="s">
        <v>42</v>
      </c>
      <c r="G32" s="37" t="s">
        <v>84</v>
      </c>
      <c r="H32" s="210"/>
      <c r="I32" s="252"/>
      <c r="J32" s="10"/>
    </row>
    <row r="33" spans="1:10" s="1" customFormat="1" ht="18" customHeight="1" thickBot="1">
      <c r="A33" s="34" t="s">
        <v>9</v>
      </c>
      <c r="B33" s="41"/>
      <c r="C33" s="30">
        <f>IF(B33&lt;=2,Taux!C30,IF(B33&gt;4,Taux!C32,Taux!C31))</f>
        <v>70</v>
      </c>
      <c r="D33" s="41"/>
      <c r="E33" s="30">
        <f>D33*Taux!C34</f>
        <v>0</v>
      </c>
      <c r="F33" s="41"/>
      <c r="G33" s="30">
        <f>F33*Taux!C33</f>
        <v>0</v>
      </c>
      <c r="H33" s="161">
        <f>C33+E33+G33</f>
        <v>70</v>
      </c>
      <c r="I33" s="112">
        <f>(((H33*Taux!C28)*10/12)+((H33*Taux!C29)*2/12))</f>
        <v>245.11666666666667</v>
      </c>
      <c r="J33" s="10"/>
    </row>
    <row r="34" spans="1:9" s="1" customFormat="1" ht="9.75" customHeight="1" thickBot="1">
      <c r="A34" s="20"/>
      <c r="B34" s="20"/>
      <c r="C34" s="20"/>
      <c r="D34" s="20"/>
      <c r="E34" s="20"/>
      <c r="F34" s="20"/>
      <c r="G34" s="21"/>
      <c r="H34" s="22"/>
      <c r="I34" s="22"/>
    </row>
    <row r="35" spans="1:9" s="1" customFormat="1" ht="18" customHeight="1" thickBot="1">
      <c r="A35" s="103" t="s">
        <v>59</v>
      </c>
      <c r="B35" s="104"/>
      <c r="C35" s="20"/>
      <c r="D35" s="237" t="s">
        <v>80</v>
      </c>
      <c r="E35" s="238"/>
      <c r="F35" s="238"/>
      <c r="G35" s="238"/>
      <c r="H35" s="238"/>
      <c r="I35" s="113">
        <f>I14+I22+I26+I29+I33</f>
        <v>341.9166666666667</v>
      </c>
    </row>
    <row r="36" spans="1:9" s="1" customFormat="1" ht="18" customHeight="1" thickBot="1">
      <c r="A36" s="103" t="s">
        <v>123</v>
      </c>
      <c r="B36" s="104"/>
      <c r="C36" s="20"/>
      <c r="D36" s="239" t="s">
        <v>121</v>
      </c>
      <c r="E36" s="240"/>
      <c r="F36" s="240"/>
      <c r="G36" s="240"/>
      <c r="H36" s="240"/>
      <c r="I36" s="114" t="str">
        <f>IF(I10="","-",(((I14+I29+I33+(IF(B26="OUI",I26,0)))*I10/12)+I22))</f>
        <v>-</v>
      </c>
    </row>
    <row r="37" spans="1:9" s="1" customFormat="1" ht="9.75" customHeight="1" thickBot="1">
      <c r="A37" s="20"/>
      <c r="B37" s="20"/>
      <c r="C37" s="20"/>
      <c r="D37" s="20"/>
      <c r="E37" s="20"/>
      <c r="F37" s="20"/>
      <c r="G37" s="21"/>
      <c r="H37" s="22"/>
      <c r="I37" s="22"/>
    </row>
    <row r="38" spans="1:9" s="1" customFormat="1" ht="19.5" customHeight="1" thickBot="1">
      <c r="A38" s="20"/>
      <c r="B38" s="241" t="s">
        <v>45</v>
      </c>
      <c r="C38" s="242"/>
      <c r="D38" s="242"/>
      <c r="E38" s="242"/>
      <c r="F38" s="242"/>
      <c r="G38" s="242"/>
      <c r="H38" s="243"/>
      <c r="I38" s="115">
        <f>IF(I10="",IF(I35&lt;I9,0,I35-I9),IF(I36&lt;I11,0,I36-I11))</f>
        <v>0</v>
      </c>
    </row>
    <row r="39" spans="1:9" s="1" customFormat="1" ht="9.75" customHeight="1" thickBot="1">
      <c r="A39" s="20"/>
      <c r="B39" s="20"/>
      <c r="C39" s="20"/>
      <c r="D39" s="20"/>
      <c r="E39" s="23"/>
      <c r="F39" s="23"/>
      <c r="G39" s="23"/>
      <c r="H39" s="23"/>
      <c r="I39" s="24"/>
    </row>
    <row r="40" spans="1:9" s="1" customFormat="1" ht="19.5" customHeight="1" thickBot="1">
      <c r="A40" s="20"/>
      <c r="B40" s="211" t="s">
        <v>136</v>
      </c>
      <c r="C40" s="212"/>
      <c r="D40" s="212"/>
      <c r="E40" s="212"/>
      <c r="F40" s="212"/>
      <c r="G40" s="212"/>
      <c r="H40" s="213"/>
      <c r="I40" s="154">
        <f>IF(I10="",-I14,-I14*I10/12)</f>
        <v>0</v>
      </c>
    </row>
    <row r="41" spans="1:9" s="1" customFormat="1" ht="39.75" customHeight="1" thickBot="1">
      <c r="A41" s="20"/>
      <c r="B41" s="217" t="s">
        <v>138</v>
      </c>
      <c r="C41" s="218"/>
      <c r="D41" s="219" t="s">
        <v>147</v>
      </c>
      <c r="E41" s="219"/>
      <c r="F41" s="219"/>
      <c r="G41" s="219"/>
      <c r="H41" s="219"/>
      <c r="I41" s="220"/>
    </row>
    <row r="42" spans="1:9" s="1" customFormat="1" ht="9.75" customHeight="1" thickBot="1">
      <c r="A42" s="20"/>
      <c r="B42" s="20"/>
      <c r="C42" s="20"/>
      <c r="D42" s="20"/>
      <c r="E42" s="23"/>
      <c r="F42" s="23"/>
      <c r="G42" s="23"/>
      <c r="H42" s="23"/>
      <c r="I42" s="24"/>
    </row>
    <row r="43" spans="1:9" s="1" customFormat="1" ht="19.5" customHeight="1" thickBot="1">
      <c r="A43" s="20"/>
      <c r="B43" s="49"/>
      <c r="C43" s="49"/>
      <c r="D43" s="49"/>
      <c r="E43" s="49"/>
      <c r="F43" s="214" t="s">
        <v>137</v>
      </c>
      <c r="G43" s="215"/>
      <c r="H43" s="216"/>
      <c r="I43" s="155">
        <f>IF(-I40&gt;I38,0,I38+I40)</f>
        <v>0</v>
      </c>
    </row>
    <row r="44" spans="1:9" s="1" customFormat="1" ht="9.75" customHeight="1">
      <c r="A44" s="20"/>
      <c r="B44" s="20"/>
      <c r="C44" s="20"/>
      <c r="D44" s="20"/>
      <c r="E44" s="23"/>
      <c r="F44" s="23"/>
      <c r="G44" s="23"/>
      <c r="H44" s="23"/>
      <c r="I44" s="24"/>
    </row>
    <row r="45" spans="1:9" s="1" customFormat="1" ht="18" customHeight="1">
      <c r="A45" s="20" t="s">
        <v>142</v>
      </c>
      <c r="B45" s="20"/>
      <c r="C45" s="35" t="str">
        <f>IF(I43=0,"-",[1]!ConvNumberLetter(I43,1,0))</f>
        <v>-</v>
      </c>
      <c r="D45" s="35"/>
      <c r="E45" s="23"/>
      <c r="F45" s="23"/>
      <c r="G45" s="23"/>
      <c r="H45" s="23"/>
      <c r="I45" s="24"/>
    </row>
    <row r="46" spans="1:9" s="1" customFormat="1" ht="4.5" customHeight="1">
      <c r="A46" s="35"/>
      <c r="B46" s="35"/>
      <c r="C46" s="35"/>
      <c r="D46" s="35"/>
      <c r="E46" s="35"/>
      <c r="F46" s="35"/>
      <c r="G46" s="35"/>
      <c r="H46" s="35"/>
      <c r="I46" s="35"/>
    </row>
    <row r="47" spans="1:9" s="1" customFormat="1" ht="19.5" customHeight="1">
      <c r="A47" s="11"/>
      <c r="B47" s="11"/>
      <c r="C47" s="11"/>
      <c r="D47" s="11"/>
      <c r="E47" s="11"/>
      <c r="F47" s="11"/>
      <c r="G47" s="11" t="s">
        <v>69</v>
      </c>
      <c r="H47" s="22"/>
      <c r="I47" s="22"/>
    </row>
    <row r="48" spans="1:9" s="1" customFormat="1" ht="4.5" customHeight="1">
      <c r="A48" s="11"/>
      <c r="B48" s="11"/>
      <c r="C48" s="11"/>
      <c r="D48" s="11"/>
      <c r="E48" s="11"/>
      <c r="F48" s="11"/>
      <c r="G48" s="11"/>
      <c r="H48" s="22"/>
      <c r="I48" s="22"/>
    </row>
    <row r="49" spans="1:9" s="1" customFormat="1" ht="19.5" customHeight="1">
      <c r="A49" s="11"/>
      <c r="B49" s="11"/>
      <c r="C49" s="11"/>
      <c r="D49" s="11"/>
      <c r="E49" s="11"/>
      <c r="F49" s="11"/>
      <c r="G49" s="11" t="s">
        <v>46</v>
      </c>
      <c r="H49" s="22"/>
      <c r="I49" s="22"/>
    </row>
    <row r="50" spans="1:9" s="1" customFormat="1" ht="19.5" customHeight="1">
      <c r="A50" s="20"/>
      <c r="B50" s="20"/>
      <c r="C50" s="20"/>
      <c r="D50" s="20"/>
      <c r="E50" s="20"/>
      <c r="F50" s="20"/>
      <c r="G50" s="11"/>
      <c r="H50" s="22"/>
      <c r="I50" s="22"/>
    </row>
    <row r="51" ht="19.5" customHeight="1">
      <c r="G51" s="11" t="s">
        <v>148</v>
      </c>
    </row>
    <row r="52" ht="9.75" customHeight="1"/>
    <row r="53" ht="12.75" customHeight="1">
      <c r="A53" s="63" t="s">
        <v>79</v>
      </c>
    </row>
    <row r="54" ht="12.75" customHeight="1">
      <c r="A54" s="63" t="s">
        <v>73</v>
      </c>
    </row>
    <row r="55" ht="12.75" customHeight="1">
      <c r="A55" s="63" t="s">
        <v>74</v>
      </c>
    </row>
    <row r="56" ht="12.75" customHeight="1">
      <c r="A56" s="63" t="s">
        <v>130</v>
      </c>
    </row>
    <row r="57" ht="12.75" customHeight="1">
      <c r="A57" s="63" t="s">
        <v>75</v>
      </c>
    </row>
    <row r="58" ht="12.75" customHeight="1">
      <c r="A58" s="63" t="s">
        <v>76</v>
      </c>
    </row>
    <row r="59" ht="12.75" customHeight="1">
      <c r="A59" s="63" t="s">
        <v>122</v>
      </c>
    </row>
  </sheetData>
  <sheetProtection/>
  <mergeCells count="61">
    <mergeCell ref="A6:I6"/>
    <mergeCell ref="A1:I1"/>
    <mergeCell ref="A2:I2"/>
    <mergeCell ref="A3:I3"/>
    <mergeCell ref="B4:H4"/>
    <mergeCell ref="A5:I5"/>
    <mergeCell ref="D14:E14"/>
    <mergeCell ref="F14:G14"/>
    <mergeCell ref="B8:C8"/>
    <mergeCell ref="D8:E9"/>
    <mergeCell ref="F8:H8"/>
    <mergeCell ref="B9:C9"/>
    <mergeCell ref="B10:C10"/>
    <mergeCell ref="D10:E10"/>
    <mergeCell ref="F10:H10"/>
    <mergeCell ref="B11:C11"/>
    <mergeCell ref="D11:E11"/>
    <mergeCell ref="F11:H11"/>
    <mergeCell ref="D13:E13"/>
    <mergeCell ref="F13:G13"/>
    <mergeCell ref="A22:C22"/>
    <mergeCell ref="D22:E22"/>
    <mergeCell ref="F22:G22"/>
    <mergeCell ref="B15:I15"/>
    <mergeCell ref="A16:E16"/>
    <mergeCell ref="F16:G16"/>
    <mergeCell ref="D18:E18"/>
    <mergeCell ref="F18:G18"/>
    <mergeCell ref="D19:E19"/>
    <mergeCell ref="F19:G19"/>
    <mergeCell ref="I24:I25"/>
    <mergeCell ref="F26:G26"/>
    <mergeCell ref="D20:E20"/>
    <mergeCell ref="F20:G20"/>
    <mergeCell ref="D21:E21"/>
    <mergeCell ref="F21:G21"/>
    <mergeCell ref="A24:A26"/>
    <mergeCell ref="B24:B25"/>
    <mergeCell ref="C24:E24"/>
    <mergeCell ref="F24:G25"/>
    <mergeCell ref="H24:H25"/>
    <mergeCell ref="A28:B28"/>
    <mergeCell ref="D28:E28"/>
    <mergeCell ref="F28:G28"/>
    <mergeCell ref="A29:B29"/>
    <mergeCell ref="D29:E29"/>
    <mergeCell ref="F29:G29"/>
    <mergeCell ref="A31:A32"/>
    <mergeCell ref="B31:B32"/>
    <mergeCell ref="C31:C32"/>
    <mergeCell ref="D31:E31"/>
    <mergeCell ref="F31:G31"/>
    <mergeCell ref="F43:H43"/>
    <mergeCell ref="I31:I32"/>
    <mergeCell ref="D35:H35"/>
    <mergeCell ref="D36:H36"/>
    <mergeCell ref="B38:H38"/>
    <mergeCell ref="B40:H40"/>
    <mergeCell ref="B41:C41"/>
    <mergeCell ref="D41:I41"/>
    <mergeCell ref="H31:H32"/>
  </mergeCells>
  <printOptions horizontalCentered="1"/>
  <pageMargins left="0.1968503937007874" right="0.1968503937007874" top="0.11811023622047245" bottom="0.11811023622047245" header="0" footer="0"/>
  <pageSetup fitToHeight="1" fitToWidth="1" horizontalDpi="600" verticalDpi="600" orientation="portrait" paperSize="9" scale="8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 int</dc:creator>
  <cp:keywords/>
  <dc:description/>
  <cp:lastModifiedBy>Utilisateur de Microsoft Office</cp:lastModifiedBy>
  <cp:lastPrinted>2018-04-06T14:40:47Z</cp:lastPrinted>
  <dcterms:created xsi:type="dcterms:W3CDTF">2016-12-16T16:02:10Z</dcterms:created>
  <dcterms:modified xsi:type="dcterms:W3CDTF">2018-05-09T14:16:41Z</dcterms:modified>
  <cp:category/>
  <cp:version/>
  <cp:contentType/>
  <cp:contentStatus/>
  <cp:revision>20</cp:revision>
</cp:coreProperties>
</file>