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firstSheet="7" activeTab="11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8" sheetId="7" r:id="rId7"/>
    <sheet name="Feuil9" sheetId="8" r:id="rId8"/>
    <sheet name="Feuil7" sheetId="9" r:id="rId9"/>
    <sheet name="Feuil11" sheetId="10" r:id="rId10"/>
    <sheet name="Feuil12" sheetId="11" r:id="rId11"/>
    <sheet name="Feuil13" sheetId="12" r:id="rId12"/>
    <sheet name="Feuil10" sheetId="13" r:id="rId13"/>
    <sheet name="Feuil14" sheetId="14" r:id="rId14"/>
    <sheet name="Feuil15" sheetId="15" r:id="rId15"/>
    <sheet name="Feuil16" sheetId="16" r:id="rId16"/>
    <sheet name="Feuil17" sheetId="17" r:id="rId17"/>
    <sheet name="Feuil18" sheetId="18" r:id="rId18"/>
  </sheets>
  <definedNames/>
  <calcPr fullCalcOnLoad="1"/>
</workbook>
</file>

<file path=xl/sharedStrings.xml><?xml version="1.0" encoding="utf-8"?>
<sst xmlns="http://schemas.openxmlformats.org/spreadsheetml/2006/main" count="1023" uniqueCount="292">
  <si>
    <t>suivi Hebdomadaire hôtellerie</t>
  </si>
  <si>
    <t>midi</t>
  </si>
  <si>
    <t>soir</t>
  </si>
  <si>
    <t xml:space="preserve">Journée </t>
  </si>
  <si>
    <t>pédagogie</t>
  </si>
  <si>
    <t>pédogogie</t>
  </si>
  <si>
    <t>denrées</t>
  </si>
  <si>
    <t>Recettes clients</t>
  </si>
  <si>
    <t>Recettes eleves</t>
  </si>
  <si>
    <t>menu</t>
  </si>
  <si>
    <t>coût revient:</t>
  </si>
  <si>
    <t>dont cave</t>
  </si>
  <si>
    <t>menu alsace</t>
  </si>
  <si>
    <t>coût revient journalier</t>
  </si>
  <si>
    <t>recettes quotidiennes</t>
  </si>
  <si>
    <t>différence journalière</t>
  </si>
  <si>
    <t>charcuterie</t>
  </si>
  <si>
    <t>poulet</t>
  </si>
  <si>
    <t>menu Italie</t>
  </si>
  <si>
    <t>cocktail</t>
  </si>
  <si>
    <t>porc</t>
  </si>
  <si>
    <t>blanquette</t>
  </si>
  <si>
    <t>assiette nordique</t>
  </si>
  <si>
    <t>canard</t>
  </si>
  <si>
    <t>tartelette</t>
  </si>
  <si>
    <t>salade nicoise</t>
  </si>
  <si>
    <t>les poissons plats</t>
  </si>
  <si>
    <t>les fromages</t>
  </si>
  <si>
    <t>volaille</t>
  </si>
  <si>
    <t>fruits</t>
  </si>
  <si>
    <t>riz</t>
  </si>
  <si>
    <t>quiche</t>
  </si>
  <si>
    <t>ragout</t>
  </si>
  <si>
    <t>examen blanc</t>
  </si>
  <si>
    <t>saumon</t>
  </si>
  <si>
    <t>creme</t>
  </si>
  <si>
    <t>mille feuille</t>
  </si>
  <si>
    <t>volailles</t>
  </si>
  <si>
    <t>carre porc</t>
  </si>
  <si>
    <t>œuf</t>
  </si>
  <si>
    <t>agneau</t>
  </si>
  <si>
    <t>choux</t>
  </si>
  <si>
    <t>salade</t>
  </si>
  <si>
    <t>tarte</t>
  </si>
  <si>
    <t>potage</t>
  </si>
  <si>
    <t>greta</t>
  </si>
  <si>
    <t>avocat</t>
  </si>
  <si>
    <t>mille feuilles</t>
  </si>
  <si>
    <t>crumble</t>
  </si>
  <si>
    <t xml:space="preserve">menu </t>
  </si>
  <si>
    <t>steack</t>
  </si>
  <si>
    <t>emulsion</t>
  </si>
  <si>
    <t>TA</t>
  </si>
  <si>
    <t>moules</t>
  </si>
  <si>
    <t>tourte</t>
  </si>
  <si>
    <t>magret</t>
  </si>
  <si>
    <t>semaine du 06/01/2014  au 10/01/2014</t>
  </si>
  <si>
    <t>creativité</t>
  </si>
  <si>
    <t>decoupe poulet</t>
  </si>
  <si>
    <t>menu angleterre</t>
  </si>
  <si>
    <t>galettes</t>
  </si>
  <si>
    <t>VELOUTE</t>
  </si>
  <si>
    <t>SAUMON</t>
  </si>
  <si>
    <t>MENU POMMES</t>
  </si>
  <si>
    <t xml:space="preserve">pruneaux </t>
  </si>
  <si>
    <t>glaces</t>
  </si>
  <si>
    <t>semaine du  13/01/2014 au 17/01/2014</t>
  </si>
  <si>
    <t>QUICHE</t>
  </si>
  <si>
    <t>POULET</t>
  </si>
  <si>
    <t>CHOUX</t>
  </si>
  <si>
    <t>gratins</t>
  </si>
  <si>
    <t>garnitures</t>
  </si>
  <si>
    <t>chesse cake</t>
  </si>
  <si>
    <t>fruits de mer</t>
  </si>
  <si>
    <t>feuillete</t>
  </si>
  <si>
    <t>BTS BLANC</t>
  </si>
  <si>
    <t>MERLAN</t>
  </si>
  <si>
    <t>brochette saumon</t>
  </si>
  <si>
    <t>menu du nord</t>
  </si>
  <si>
    <t>brochet</t>
  </si>
  <si>
    <t>ŒUF</t>
  </si>
  <si>
    <t>PORC</t>
  </si>
  <si>
    <t>GALETTE</t>
  </si>
  <si>
    <t>sucré :salé</t>
  </si>
  <si>
    <t>quenelle</t>
  </si>
  <si>
    <t>glace</t>
  </si>
  <si>
    <t>produits festifs</t>
  </si>
  <si>
    <t>coquelet</t>
  </si>
  <si>
    <t>semaine du 20/01/2014  au 24/01/2014</t>
  </si>
  <si>
    <t>prefecture</t>
  </si>
  <si>
    <t>bœuf</t>
  </si>
  <si>
    <t>ananas</t>
  </si>
  <si>
    <t>dessert scandinave</t>
  </si>
  <si>
    <t>TA les volailles</t>
  </si>
  <si>
    <t>souffle</t>
  </si>
  <si>
    <t>sauté</t>
  </si>
  <si>
    <t>peches flambées</t>
  </si>
  <si>
    <t>omelette</t>
  </si>
  <si>
    <t>porc-genoise</t>
  </si>
  <si>
    <t>dinde-canard</t>
  </si>
  <si>
    <t>menu nord</t>
  </si>
  <si>
    <t>barbue</t>
  </si>
  <si>
    <t>Italie</t>
  </si>
  <si>
    <t>poulet curry</t>
  </si>
  <si>
    <t>lapin biere</t>
  </si>
  <si>
    <t>genoise</t>
  </si>
  <si>
    <t>terrine</t>
  </si>
  <si>
    <t>cote bœuf</t>
  </si>
  <si>
    <t>ile flotante</t>
  </si>
  <si>
    <t>semaine du 27/01/2014 au 31/01/2014</t>
  </si>
  <si>
    <t>TA les poissons</t>
  </si>
  <si>
    <t>bouef</t>
  </si>
  <si>
    <t>TA volailles</t>
  </si>
  <si>
    <t>viande grillée</t>
  </si>
  <si>
    <t>BTS Blanc</t>
  </si>
  <si>
    <t>menu sud ouest</t>
  </si>
  <si>
    <t>moulles</t>
  </si>
  <si>
    <t>TA canard</t>
  </si>
  <si>
    <t>omelette-dinde-choux</t>
  </si>
  <si>
    <t>souflé</t>
  </si>
  <si>
    <t>poissons</t>
  </si>
  <si>
    <t>semaine du  03/02/2014 au 07/02/2014</t>
  </si>
  <si>
    <t>la pate à choux</t>
  </si>
  <si>
    <t>soupe</t>
  </si>
  <si>
    <t>blanquette-crèpes</t>
  </si>
  <si>
    <t>pates</t>
  </si>
  <si>
    <t>fonds</t>
  </si>
  <si>
    <t>cotes</t>
  </si>
  <si>
    <t>rotir</t>
  </si>
  <si>
    <t>poeler</t>
  </si>
  <si>
    <t>exam BEP</t>
  </si>
  <si>
    <t>TE poissons</t>
  </si>
  <si>
    <t>pintodeau</t>
  </si>
  <si>
    <t>TA les fromages</t>
  </si>
  <si>
    <t>coktail</t>
  </si>
  <si>
    <t>menu paca</t>
  </si>
  <si>
    <t>quiche fruits de mer</t>
  </si>
  <si>
    <t>semaine du 10/02/2014  au 14/02/2014</t>
  </si>
  <si>
    <t>les poissons</t>
  </si>
  <si>
    <t>tagliatelle</t>
  </si>
  <si>
    <t>crepes</t>
  </si>
  <si>
    <t>les fonds</t>
  </si>
  <si>
    <t>cremes</t>
  </si>
  <si>
    <t>mgen</t>
  </si>
  <si>
    <t>banquet</t>
  </si>
  <si>
    <t xml:space="preserve">TA </t>
  </si>
  <si>
    <t>poire-crepe</t>
  </si>
  <si>
    <t>volaille-steack</t>
  </si>
  <si>
    <t>examen BEP</t>
  </si>
  <si>
    <t>banquette</t>
  </si>
  <si>
    <t>TE poisson</t>
  </si>
  <si>
    <t>choucroute</t>
  </si>
  <si>
    <t>tarte poireau</t>
  </si>
  <si>
    <t>pintade</t>
  </si>
  <si>
    <t>fruit</t>
  </si>
  <si>
    <t>TA cocktail</t>
  </si>
  <si>
    <t>peches</t>
  </si>
  <si>
    <t>salade-ratatouille</t>
  </si>
  <si>
    <t>menu PACA</t>
  </si>
  <si>
    <t>semaine du 17/02/2014  au 21/02/2014</t>
  </si>
  <si>
    <t>pate feuilletée</t>
  </si>
  <si>
    <t>moule</t>
  </si>
  <si>
    <t>fileter</t>
  </si>
  <si>
    <t>riz-tagliatelle</t>
  </si>
  <si>
    <t>braiser</t>
  </si>
  <si>
    <t>carre agneau</t>
  </si>
  <si>
    <t>spaghetti</t>
  </si>
  <si>
    <t>salon</t>
  </si>
  <si>
    <t>agriculture</t>
  </si>
  <si>
    <t>salade-canard</t>
  </si>
  <si>
    <t>dame blanche</t>
  </si>
  <si>
    <t>menu bourgogne</t>
  </si>
  <si>
    <t>Pt ardoise du Nord</t>
  </si>
  <si>
    <t>Carbonnade flamande</t>
  </si>
  <si>
    <t>Croustillant aux pommes</t>
  </si>
  <si>
    <t>Forêt noire</t>
  </si>
  <si>
    <t>luizertarte</t>
  </si>
  <si>
    <t>lebkuchen</t>
  </si>
  <si>
    <t>poisson -rabe lapin</t>
  </si>
  <si>
    <t>tarte framboise</t>
  </si>
  <si>
    <t>fromages npdc</t>
  </si>
  <si>
    <t>potage-fricassé-riz pilaf</t>
  </si>
  <si>
    <t>poire pochée</t>
  </si>
  <si>
    <t>cuisses canard</t>
  </si>
  <si>
    <t>gaufrettes</t>
  </si>
  <si>
    <t>rables-tartes-mixed grill</t>
  </si>
  <si>
    <t>moules safran</t>
  </si>
  <si>
    <t>carré agneau</t>
  </si>
  <si>
    <t>bavarois</t>
  </si>
  <si>
    <t>Fumet et fonds</t>
  </si>
  <si>
    <t>ravioles crevettes</t>
  </si>
  <si>
    <t>poulet grillé</t>
  </si>
  <si>
    <t>sardines</t>
  </si>
  <si>
    <t>dame 3 chocos</t>
  </si>
  <si>
    <t>pommes gaufrettes</t>
  </si>
  <si>
    <t>choux bruxelles</t>
  </si>
  <si>
    <t>semaine du 10/03/2014 au 14/03/2014</t>
  </si>
  <si>
    <t>semaine du 17/03/2014 au 21/03/2014</t>
  </si>
  <si>
    <t>projet ecole</t>
  </si>
  <si>
    <t>pièce porc poelé</t>
  </si>
  <si>
    <t>salade-hareng</t>
  </si>
  <si>
    <t>choucroute mer</t>
  </si>
  <si>
    <t>escaloppes viennoises</t>
  </si>
  <si>
    <t>forêt noire</t>
  </si>
  <si>
    <t>gnocchi</t>
  </si>
  <si>
    <t>pièce de porc</t>
  </si>
  <si>
    <t>riz au lait</t>
  </si>
  <si>
    <t>rable lapin</t>
  </si>
  <si>
    <t>spagetti</t>
  </si>
  <si>
    <t>darnes saumon</t>
  </si>
  <si>
    <t>pommes anglaises</t>
  </si>
  <si>
    <t>riz-wrap</t>
  </si>
  <si>
    <t>quiches</t>
  </si>
  <si>
    <t>fumete et fonds</t>
  </si>
  <si>
    <t>concours</t>
  </si>
  <si>
    <t>M SERVET</t>
  </si>
  <si>
    <t>porc iberico</t>
  </si>
  <si>
    <t>semaine du 24/03/2014 au 28/03/2014</t>
  </si>
  <si>
    <t>Poule à crème</t>
  </si>
  <si>
    <t>Riz</t>
  </si>
  <si>
    <t>crépes</t>
  </si>
  <si>
    <t>gnoccki</t>
  </si>
  <si>
    <t>pièce porc</t>
  </si>
  <si>
    <t>concombres</t>
  </si>
  <si>
    <t>caviar</t>
  </si>
  <si>
    <t>pommes vapeur</t>
  </si>
  <si>
    <t>goulash hongroise</t>
  </si>
  <si>
    <t>filet bar</t>
  </si>
  <si>
    <t>sauce</t>
  </si>
  <si>
    <t>sarmossas</t>
  </si>
  <si>
    <t>menu dietetique</t>
  </si>
  <si>
    <t>pizza</t>
  </si>
  <si>
    <t>pommes-crème</t>
  </si>
  <si>
    <t>paupîettes</t>
  </si>
  <si>
    <t>viande-artichauts</t>
  </si>
  <si>
    <t>pommes de terre</t>
  </si>
  <si>
    <t>duxelles</t>
  </si>
  <si>
    <t>legumes</t>
  </si>
  <si>
    <t>pommes-alumettes</t>
  </si>
  <si>
    <t>filets poissons</t>
  </si>
  <si>
    <t>asperges</t>
  </si>
  <si>
    <t>coquillages</t>
  </si>
  <si>
    <t>échines</t>
  </si>
  <si>
    <t>paris brest</t>
  </si>
  <si>
    <t>échine</t>
  </si>
  <si>
    <t>pâte à choux</t>
  </si>
  <si>
    <t>semaine du 31/03/2014 au 04/04/2014</t>
  </si>
  <si>
    <t>flamiche</t>
  </si>
  <si>
    <t>panna cotta</t>
  </si>
  <si>
    <t>tomates</t>
  </si>
  <si>
    <t>gauffres</t>
  </si>
  <si>
    <t>crudités</t>
  </si>
  <si>
    <t>steacks</t>
  </si>
  <si>
    <t>jardinières</t>
  </si>
  <si>
    <t>curry</t>
  </si>
  <si>
    <t>foie gras</t>
  </si>
  <si>
    <t>punch</t>
  </si>
  <si>
    <t>verrines</t>
  </si>
  <si>
    <t>semaine du 07/04/2014 au 11/04/2014</t>
  </si>
  <si>
    <t>pallu</t>
  </si>
  <si>
    <t>salade végét</t>
  </si>
  <si>
    <t>filet-bar</t>
  </si>
  <si>
    <t>vichyssoise</t>
  </si>
  <si>
    <t>eroa</t>
  </si>
  <si>
    <t>palmes</t>
  </si>
  <si>
    <t>jardinière</t>
  </si>
  <si>
    <t>TP</t>
  </si>
  <si>
    <t>portes ouvertes</t>
  </si>
  <si>
    <t>semaine du 14/04/2014 au 18/04/2014</t>
  </si>
  <si>
    <t>semaine du 05/05/2014 au 09/05/2014</t>
  </si>
  <si>
    <t>poire belle helene</t>
  </si>
  <si>
    <t>coupe fruits</t>
  </si>
  <si>
    <t>coulis</t>
  </si>
  <si>
    <t>tarte feuilletée</t>
  </si>
  <si>
    <t>Risotto légumes</t>
  </si>
  <si>
    <t>œuf farci</t>
  </si>
  <si>
    <t>cotes porc</t>
  </si>
  <si>
    <t>flan</t>
  </si>
  <si>
    <t>tarte aux fruits</t>
  </si>
  <si>
    <t>MEP</t>
  </si>
  <si>
    <t>TA saumon fumé</t>
  </si>
  <si>
    <t>poire belle helène</t>
  </si>
  <si>
    <t>sable breton</t>
  </si>
  <si>
    <t>filet cabillaud</t>
  </si>
  <si>
    <t>risotto</t>
  </si>
  <si>
    <t>sauté porc</t>
  </si>
  <si>
    <t>assiette fruits exo</t>
  </si>
  <si>
    <t>crevette</t>
  </si>
  <si>
    <t>poulet roti</t>
  </si>
  <si>
    <t>mousse chocolat</t>
  </si>
  <si>
    <t>semaine du 02/06/2014 au 06/06/2014</t>
  </si>
  <si>
    <t>examens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</si>
</sst>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</numFmts>
  <fonts count="39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20.57421875" style="3" customWidth="1"/>
    <col min="2" max="4" width="18.00390625" style="3" customWidth="1"/>
    <col min="5" max="5" width="22.00390625" style="3" customWidth="1"/>
    <col min="6" max="6" width="20.140625" style="0" customWidth="1"/>
  </cols>
  <sheetData>
    <row r="1" spans="1:9" ht="18">
      <c r="A1" s="74" t="s">
        <v>0</v>
      </c>
      <c r="B1" s="74"/>
      <c r="C1" s="74"/>
      <c r="D1" s="74"/>
      <c r="E1" s="74"/>
      <c r="F1" s="74"/>
      <c r="G1" s="4"/>
      <c r="H1" s="4"/>
      <c r="I1" s="4"/>
    </row>
    <row r="2" spans="2:6" ht="18">
      <c r="B2" s="4"/>
      <c r="C2" s="4"/>
      <c r="D2" s="4"/>
      <c r="E2" s="4"/>
      <c r="F2" s="1"/>
    </row>
    <row r="3" spans="1:9" ht="18">
      <c r="A3" s="75" t="s">
        <v>56</v>
      </c>
      <c r="B3" s="75"/>
      <c r="C3" s="75"/>
      <c r="D3" s="75"/>
      <c r="E3" s="75"/>
      <c r="F3" s="75"/>
      <c r="G3" s="41"/>
      <c r="H3" s="41"/>
      <c r="I3" s="41"/>
    </row>
    <row r="5" spans="1:8" s="2" customFormat="1" ht="12.75">
      <c r="A5" s="9" t="s">
        <v>3</v>
      </c>
      <c r="B5" s="10">
        <v>41645</v>
      </c>
      <c r="C5" s="10">
        <v>41646</v>
      </c>
      <c r="D5" s="10">
        <v>41647</v>
      </c>
      <c r="E5" s="10">
        <v>41648</v>
      </c>
      <c r="F5" s="10">
        <v>41649</v>
      </c>
      <c r="G5" s="5"/>
      <c r="H5" s="5"/>
    </row>
    <row r="6" spans="1:8" ht="12.75">
      <c r="A6" s="11"/>
      <c r="B6" s="14"/>
      <c r="C6" s="14"/>
      <c r="D6" s="14"/>
      <c r="F6" s="14"/>
      <c r="G6" s="3"/>
      <c r="H6" s="3"/>
    </row>
    <row r="7" spans="1:8" ht="12.75">
      <c r="A7" s="12" t="s">
        <v>1</v>
      </c>
      <c r="B7" s="15" t="s">
        <v>5</v>
      </c>
      <c r="C7" s="15" t="s">
        <v>5</v>
      </c>
      <c r="D7" s="15" t="s">
        <v>5</v>
      </c>
      <c r="E7" s="5" t="s">
        <v>4</v>
      </c>
      <c r="F7" s="15" t="s">
        <v>4</v>
      </c>
      <c r="G7" s="3"/>
      <c r="H7" s="3"/>
    </row>
    <row r="8" spans="1:8" ht="12.75">
      <c r="A8" s="12"/>
      <c r="B8" s="15"/>
      <c r="C8" s="15"/>
      <c r="D8" s="15"/>
      <c r="E8" s="5"/>
      <c r="F8" s="15"/>
      <c r="G8" s="3"/>
      <c r="H8" s="3"/>
    </row>
    <row r="9" spans="1:8" ht="12.75">
      <c r="A9" s="13"/>
      <c r="B9" s="16"/>
      <c r="C9" s="44" t="s">
        <v>52</v>
      </c>
      <c r="D9" s="44" t="s">
        <v>52</v>
      </c>
      <c r="E9" s="45" t="s">
        <v>52</v>
      </c>
      <c r="F9" s="44" t="s">
        <v>52</v>
      </c>
      <c r="G9" s="3"/>
      <c r="H9" s="3"/>
    </row>
    <row r="10" spans="1:8" ht="12.75">
      <c r="A10" s="13"/>
      <c r="B10" s="16"/>
      <c r="C10" s="44" t="s">
        <v>60</v>
      </c>
      <c r="D10" s="16"/>
      <c r="F10" s="44" t="s">
        <v>64</v>
      </c>
      <c r="G10" s="3"/>
      <c r="H10" s="3"/>
    </row>
    <row r="11" spans="1:8" ht="12.75">
      <c r="A11" s="13"/>
      <c r="B11" s="16"/>
      <c r="C11" s="16"/>
      <c r="D11" s="16"/>
      <c r="F11" s="44" t="s">
        <v>65</v>
      </c>
      <c r="G11" s="3"/>
      <c r="H11" s="3"/>
    </row>
    <row r="12" spans="1:8" ht="12.75">
      <c r="A12" s="13"/>
      <c r="B12" s="16"/>
      <c r="C12" s="16"/>
      <c r="D12" s="16"/>
      <c r="F12" s="16"/>
      <c r="G12" s="3"/>
      <c r="H12" s="3"/>
    </row>
    <row r="13" spans="1:8" ht="12.75">
      <c r="A13" s="13"/>
      <c r="B13" s="15" t="s">
        <v>9</v>
      </c>
      <c r="C13" s="15" t="s">
        <v>9</v>
      </c>
      <c r="D13" s="15" t="s">
        <v>9</v>
      </c>
      <c r="E13" s="5" t="s">
        <v>9</v>
      </c>
      <c r="F13" s="15" t="s">
        <v>9</v>
      </c>
      <c r="G13" s="3"/>
      <c r="H13" s="3"/>
    </row>
    <row r="14" spans="1:8" ht="12.75">
      <c r="A14" s="13"/>
      <c r="B14" s="15"/>
      <c r="C14" s="44" t="s">
        <v>59</v>
      </c>
      <c r="D14" s="15"/>
      <c r="E14" s="45" t="s">
        <v>61</v>
      </c>
      <c r="F14" s="44" t="s">
        <v>63</v>
      </c>
      <c r="G14" s="3"/>
      <c r="H14" s="3"/>
    </row>
    <row r="15" spans="1:8" ht="12.75">
      <c r="A15" s="13"/>
      <c r="B15" s="16"/>
      <c r="C15" s="16"/>
      <c r="D15" s="16"/>
      <c r="E15" s="45" t="s">
        <v>62</v>
      </c>
      <c r="F15" s="16"/>
      <c r="G15" s="3"/>
      <c r="H15" s="3"/>
    </row>
    <row r="16" spans="1:8" ht="12.75">
      <c r="A16" s="13"/>
      <c r="B16" s="16"/>
      <c r="C16" s="16"/>
      <c r="D16" s="16"/>
      <c r="F16" s="16"/>
      <c r="G16" s="3"/>
      <c r="H16" s="3"/>
    </row>
    <row r="17" spans="1:8" ht="12.75">
      <c r="A17" s="13"/>
      <c r="B17" s="16"/>
      <c r="C17" s="16"/>
      <c r="D17" s="16"/>
      <c r="F17" s="16"/>
      <c r="G17" s="3"/>
      <c r="H17" s="3"/>
    </row>
    <row r="18" spans="1:8" ht="12.75">
      <c r="A18" s="17"/>
      <c r="B18" s="18"/>
      <c r="C18" s="18"/>
      <c r="D18" s="18"/>
      <c r="E18" s="19"/>
      <c r="F18" s="18"/>
      <c r="G18" s="3"/>
      <c r="H18" s="3"/>
    </row>
    <row r="19" spans="1:8" ht="12.75">
      <c r="A19" s="25" t="s">
        <v>10</v>
      </c>
      <c r="B19" s="20"/>
      <c r="C19" s="20"/>
      <c r="D19" s="20"/>
      <c r="E19" s="14"/>
      <c r="F19" s="14"/>
      <c r="G19" s="3"/>
      <c r="H19" s="3"/>
    </row>
    <row r="20" spans="1:8" ht="12.75">
      <c r="A20" s="12" t="s">
        <v>6</v>
      </c>
      <c r="B20" s="21"/>
      <c r="C20" s="21"/>
      <c r="D20" s="21"/>
      <c r="E20" s="16"/>
      <c r="F20" s="16"/>
      <c r="G20" s="3"/>
      <c r="H20" s="3"/>
    </row>
    <row r="21" spans="1:8" ht="13.5" thickBot="1">
      <c r="A21" s="27" t="s">
        <v>4</v>
      </c>
      <c r="B21" s="28"/>
      <c r="C21" s="28">
        <f>102.37+121.29+74.36+231.91</f>
        <v>529.9300000000001</v>
      </c>
      <c r="D21" s="28">
        <f>35.26+36.9+81.05+29.44+3.23</f>
        <v>185.87999999999997</v>
      </c>
      <c r="E21" s="29">
        <f>38.9+116.98+85.03+121.12</f>
        <v>362.03</v>
      </c>
      <c r="F21" s="29">
        <f>63.28+101.72+56.6+15.13</f>
        <v>236.73</v>
      </c>
      <c r="G21" s="3"/>
      <c r="H21" s="3"/>
    </row>
    <row r="22" spans="1:8" ht="13.5" thickTop="1">
      <c r="A22" s="26" t="s">
        <v>9</v>
      </c>
      <c r="B22" s="22"/>
      <c r="C22" s="22">
        <f>43.29+64.48+276.84</f>
        <v>384.61</v>
      </c>
      <c r="D22" s="22"/>
      <c r="E22" s="24">
        <f>129.74+14.54+45.3</f>
        <v>189.57999999999998</v>
      </c>
      <c r="F22" s="24">
        <f>57.89+14.73+187.76</f>
        <v>260.38</v>
      </c>
      <c r="G22" s="3"/>
      <c r="H22" s="3"/>
    </row>
    <row r="23" spans="1:8" s="34" customFormat="1" ht="12.75">
      <c r="A23" s="32"/>
      <c r="B23" s="33"/>
      <c r="C23" s="33"/>
      <c r="D23" s="33"/>
      <c r="E23" s="33"/>
      <c r="F23" s="33"/>
      <c r="G23" s="33"/>
      <c r="H23" s="33"/>
    </row>
    <row r="24" spans="1:6" ht="12.75">
      <c r="A24" s="5" t="s">
        <v>7</v>
      </c>
      <c r="B24" s="6"/>
      <c r="C24" s="6">
        <v>243.5</v>
      </c>
      <c r="D24" s="6"/>
      <c r="E24" s="6">
        <f>453.5+60</f>
        <v>513.5</v>
      </c>
      <c r="F24" s="6">
        <v>105.5</v>
      </c>
    </row>
    <row r="25" spans="1:6" ht="15.75" customHeight="1">
      <c r="A25" s="7" t="s">
        <v>11</v>
      </c>
      <c r="C25" s="3">
        <v>91.5</v>
      </c>
      <c r="E25" s="3">
        <v>74.5</v>
      </c>
      <c r="F25" s="3">
        <v>36.5</v>
      </c>
    </row>
    <row r="26" spans="1:6" ht="12.75">
      <c r="A26" s="8"/>
      <c r="B26" s="31"/>
      <c r="C26" s="31"/>
      <c r="D26" s="31"/>
      <c r="E26" s="31"/>
      <c r="F26" s="31"/>
    </row>
    <row r="27" spans="1:6" ht="12.75">
      <c r="A27" s="5" t="s">
        <v>8</v>
      </c>
      <c r="C27" s="3">
        <f>32*3.45+231.91</f>
        <v>342.31</v>
      </c>
      <c r="D27" s="3">
        <f>18*3.45</f>
        <v>62.1</v>
      </c>
      <c r="F27" s="3">
        <f>28*3.45</f>
        <v>96.60000000000001</v>
      </c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15" t="s">
        <v>5</v>
      </c>
      <c r="D29" s="15" t="s">
        <v>5</v>
      </c>
      <c r="E29" s="15" t="s">
        <v>5</v>
      </c>
      <c r="F29" s="15" t="s">
        <v>4</v>
      </c>
    </row>
    <row r="30" spans="2:6" ht="12.75">
      <c r="B30" s="16" t="s">
        <v>58</v>
      </c>
      <c r="C30" s="44" t="s">
        <v>52</v>
      </c>
      <c r="D30" s="44" t="s">
        <v>52</v>
      </c>
      <c r="E30" s="44" t="s">
        <v>52</v>
      </c>
      <c r="F30" s="44" t="s">
        <v>52</v>
      </c>
    </row>
    <row r="31" spans="2:6" ht="12.75">
      <c r="B31" s="16" t="s">
        <v>57</v>
      </c>
      <c r="C31" s="16"/>
      <c r="D31" s="16"/>
      <c r="E31" s="16"/>
      <c r="F31" s="16"/>
    </row>
    <row r="32" spans="2:6" ht="12.75">
      <c r="B32" s="16"/>
      <c r="C32" s="16"/>
      <c r="D32" s="16"/>
      <c r="E32" s="16"/>
      <c r="F32" s="16"/>
    </row>
    <row r="33" spans="2:6" ht="12.75">
      <c r="B33" s="16"/>
      <c r="C33" s="16"/>
      <c r="D33" s="16"/>
      <c r="E33" s="16"/>
      <c r="F33" s="16"/>
    </row>
    <row r="34" spans="2:6" ht="12.75">
      <c r="B34" s="15" t="s">
        <v>9</v>
      </c>
      <c r="C34" s="15" t="s">
        <v>9</v>
      </c>
      <c r="D34" s="15" t="s">
        <v>9</v>
      </c>
      <c r="E34" s="15" t="s">
        <v>9</v>
      </c>
      <c r="F34" s="15" t="s">
        <v>9</v>
      </c>
    </row>
    <row r="35" spans="2:6" ht="12.75">
      <c r="B35" s="16"/>
      <c r="C35" s="16"/>
      <c r="D35" s="16"/>
      <c r="E35" s="16"/>
      <c r="F35" s="43"/>
    </row>
    <row r="36" spans="2:6" ht="12.75">
      <c r="B36" s="16"/>
      <c r="C36" s="16"/>
      <c r="D36" s="16"/>
      <c r="E36" s="16"/>
      <c r="F36" s="43"/>
    </row>
    <row r="37" spans="2:6" ht="12.75">
      <c r="B37" s="16"/>
      <c r="C37" s="16"/>
      <c r="D37" s="16"/>
      <c r="E37" s="16"/>
      <c r="F37" s="16"/>
    </row>
    <row r="38" spans="1:6" ht="12.75">
      <c r="A38" s="19"/>
      <c r="B38" s="18"/>
      <c r="C38" s="18"/>
      <c r="D38" s="18"/>
      <c r="E38" s="18"/>
      <c r="F38" s="18"/>
    </row>
    <row r="39" spans="1:6" ht="12.75">
      <c r="A39" s="5" t="s">
        <v>10</v>
      </c>
      <c r="B39" s="16"/>
      <c r="C39" s="16"/>
      <c r="D39" s="16"/>
      <c r="E39" s="16"/>
      <c r="F39" s="16"/>
    </row>
    <row r="40" spans="1:6" ht="12.75">
      <c r="A40" s="5" t="s">
        <v>6</v>
      </c>
      <c r="B40" s="16"/>
      <c r="C40" s="16"/>
      <c r="D40" s="16"/>
      <c r="E40" s="16"/>
      <c r="F40" s="16"/>
    </row>
    <row r="41" spans="1:6" ht="13.5" thickBot="1">
      <c r="A41" s="35" t="s">
        <v>4</v>
      </c>
      <c r="B41" s="29">
        <f>31.05+15.48+153.39+78.88+5.74+16.81+5.74</f>
        <v>307.09</v>
      </c>
      <c r="C41" s="29">
        <f>18.13+35.38+3.71+5.8+150.3</f>
        <v>213.32000000000002</v>
      </c>
      <c r="D41" s="29">
        <v>30.66</v>
      </c>
      <c r="E41" s="29">
        <f>116.05+6.94+64.56</f>
        <v>187.55</v>
      </c>
      <c r="F41" s="29">
        <v>107.94</v>
      </c>
    </row>
    <row r="42" spans="1:6" ht="13.5" thickTop="1">
      <c r="A42" s="36" t="s">
        <v>9</v>
      </c>
      <c r="B42" s="37"/>
      <c r="C42" s="37"/>
      <c r="D42" s="37"/>
      <c r="E42" s="37"/>
      <c r="F42" s="37"/>
    </row>
    <row r="43" spans="1:6" ht="12.75">
      <c r="A43" s="5"/>
      <c r="B43" s="16"/>
      <c r="C43" s="16"/>
      <c r="D43" s="16"/>
      <c r="E43" s="16"/>
      <c r="F43" s="16"/>
    </row>
    <row r="44" spans="1:6" ht="12.75">
      <c r="A44" s="5" t="s">
        <v>7</v>
      </c>
      <c r="B44" s="23"/>
      <c r="C44" s="23"/>
      <c r="D44" s="23"/>
      <c r="E44" s="23"/>
      <c r="F44" s="23"/>
    </row>
    <row r="45" spans="1:6" ht="12.75">
      <c r="A45" s="7" t="s">
        <v>11</v>
      </c>
      <c r="B45" s="16"/>
      <c r="C45" s="16"/>
      <c r="D45" s="16"/>
      <c r="E45" s="16"/>
      <c r="F45" s="16"/>
    </row>
    <row r="46" spans="1:6" ht="12.75">
      <c r="A46" s="5"/>
      <c r="B46" s="16"/>
      <c r="C46" s="16"/>
      <c r="D46" s="16"/>
      <c r="E46" s="16"/>
      <c r="F46" s="16"/>
    </row>
    <row r="47" spans="1:6" ht="12.75">
      <c r="A47" s="39" t="s">
        <v>8</v>
      </c>
      <c r="B47" s="40">
        <f>20*3.45</f>
        <v>69</v>
      </c>
      <c r="C47" s="40">
        <f>18*3.45</f>
        <v>62.1</v>
      </c>
      <c r="D47" s="40"/>
      <c r="E47" s="40">
        <f>32*3.45</f>
        <v>110.4</v>
      </c>
      <c r="F47" s="40"/>
    </row>
    <row r="50" spans="1:6" ht="12.75">
      <c r="A50" s="5" t="s">
        <v>13</v>
      </c>
      <c r="B50" s="3">
        <f>B21+B22+B41+B42</f>
        <v>307.09</v>
      </c>
      <c r="C50" s="3">
        <f>C21+C22+C41+C42</f>
        <v>1127.8600000000001</v>
      </c>
      <c r="D50" s="3">
        <f>D21+D22+D41+D42</f>
        <v>216.53999999999996</v>
      </c>
      <c r="E50" s="3">
        <f>E21+E22+E41+E42</f>
        <v>739.1599999999999</v>
      </c>
      <c r="F50" s="3">
        <f>F21+F22+F41+F42</f>
        <v>605.05</v>
      </c>
    </row>
    <row r="51" ht="12.75">
      <c r="A51" s="5"/>
    </row>
    <row r="52" spans="1:6" ht="12.75">
      <c r="A52" s="5" t="s">
        <v>14</v>
      </c>
      <c r="B52" s="3">
        <f>B24+B27+B44+B47</f>
        <v>69</v>
      </c>
      <c r="C52" s="3">
        <f>C24+C27+C44+C47</f>
        <v>647.91</v>
      </c>
      <c r="D52" s="3">
        <f>D24+D27+D44+D47</f>
        <v>62.1</v>
      </c>
      <c r="E52" s="3">
        <f>E24+E27+E44+E47</f>
        <v>623.9</v>
      </c>
      <c r="F52" s="3">
        <f>F24+F27+F44+F47</f>
        <v>202.10000000000002</v>
      </c>
    </row>
    <row r="53" ht="12.75">
      <c r="A53" s="5"/>
    </row>
    <row r="54" spans="1:7" ht="12.75">
      <c r="A54" s="5" t="s">
        <v>15</v>
      </c>
      <c r="B54" s="3">
        <f>B52-B50</f>
        <v>-238.08999999999997</v>
      </c>
      <c r="C54" s="3">
        <f>C52-C50</f>
        <v>-479.95000000000016</v>
      </c>
      <c r="D54" s="3">
        <f>D52-D50</f>
        <v>-154.43999999999997</v>
      </c>
      <c r="E54" s="3">
        <f>E52-E50</f>
        <v>-115.25999999999988</v>
      </c>
      <c r="F54" s="3">
        <f>F52-F50</f>
        <v>-402.94999999999993</v>
      </c>
      <c r="G54">
        <f>SUM(B54:F54)</f>
        <v>-1390.69</v>
      </c>
    </row>
  </sheetData>
  <sheetProtection/>
  <mergeCells count="2">
    <mergeCell ref="A1:F1"/>
    <mergeCell ref="A3:F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56"/>
  <sheetViews>
    <sheetView zoomScalePageLayoutView="0" workbookViewId="0" topLeftCell="A1">
      <selection activeCell="A2" sqref="A2:G56"/>
    </sheetView>
  </sheetViews>
  <sheetFormatPr defaultColWidth="11.421875" defaultRowHeight="12.75"/>
  <cols>
    <col min="1" max="1" width="11.28125" style="0" customWidth="1"/>
    <col min="2" max="2" width="13.140625" style="0" customWidth="1"/>
    <col min="3" max="3" width="13.57421875" style="0" customWidth="1"/>
    <col min="4" max="4" width="13.8515625" style="0" customWidth="1"/>
    <col min="5" max="6" width="14.421875" style="0" customWidth="1"/>
    <col min="7" max="7" width="8.00390625" style="0" customWidth="1"/>
  </cols>
  <sheetData>
    <row r="3" spans="1:7" ht="18">
      <c r="A3" s="74" t="s">
        <v>0</v>
      </c>
      <c r="B3" s="74"/>
      <c r="C3" s="74"/>
      <c r="D3" s="74"/>
      <c r="E3" s="74"/>
      <c r="F3" s="74"/>
      <c r="G3" s="4"/>
    </row>
    <row r="4" spans="1:6" ht="18">
      <c r="A4" s="3"/>
      <c r="B4" s="3"/>
      <c r="C4" s="3"/>
      <c r="D4" s="4"/>
      <c r="E4" s="4"/>
      <c r="F4" s="1"/>
    </row>
    <row r="5" spans="1:7" ht="18">
      <c r="A5" s="75" t="s">
        <v>217</v>
      </c>
      <c r="B5" s="75"/>
      <c r="C5" s="75"/>
      <c r="D5" s="75"/>
      <c r="E5" s="75"/>
      <c r="F5" s="75"/>
      <c r="G5" s="41"/>
    </row>
    <row r="6" spans="1:5" ht="12.75">
      <c r="A6" s="3"/>
      <c r="B6" s="3"/>
      <c r="C6" s="3"/>
      <c r="D6" s="3"/>
      <c r="E6" s="3"/>
    </row>
    <row r="7" spans="1:7" ht="12.75">
      <c r="A7" s="9" t="s">
        <v>3</v>
      </c>
      <c r="B7" s="10">
        <v>41722</v>
      </c>
      <c r="C7" s="10">
        <v>41723</v>
      </c>
      <c r="D7" s="10">
        <v>41724</v>
      </c>
      <c r="E7" s="10">
        <v>41725</v>
      </c>
      <c r="F7" s="10">
        <v>41726</v>
      </c>
      <c r="G7" s="5"/>
    </row>
    <row r="8" spans="1:7" ht="12.75">
      <c r="A8" s="11"/>
      <c r="B8" s="11"/>
      <c r="C8" s="11"/>
      <c r="D8" s="14"/>
      <c r="E8" s="3"/>
      <c r="F8" s="14"/>
      <c r="G8" s="3"/>
    </row>
    <row r="9" spans="1:7" ht="12.75">
      <c r="A9" s="12" t="s">
        <v>1</v>
      </c>
      <c r="B9" s="15" t="s">
        <v>5</v>
      </c>
      <c r="C9" s="5" t="s">
        <v>4</v>
      </c>
      <c r="D9" s="15" t="s">
        <v>5</v>
      </c>
      <c r="E9" s="5" t="s">
        <v>4</v>
      </c>
      <c r="F9" s="15" t="s">
        <v>4</v>
      </c>
      <c r="G9" s="3"/>
    </row>
    <row r="10" spans="1:7" ht="12.75">
      <c r="A10" s="12"/>
      <c r="B10" s="56"/>
      <c r="C10" s="5"/>
      <c r="D10" s="44"/>
      <c r="E10" s="5"/>
      <c r="F10" s="44"/>
      <c r="G10" s="3"/>
    </row>
    <row r="11" spans="1:7" ht="12.75">
      <c r="A11" s="13"/>
      <c r="B11" s="58" t="s">
        <v>218</v>
      </c>
      <c r="C11" s="45" t="s">
        <v>221</v>
      </c>
      <c r="D11" s="44" t="s">
        <v>231</v>
      </c>
      <c r="E11" s="45" t="s">
        <v>234</v>
      </c>
      <c r="F11" s="44" t="s">
        <v>239</v>
      </c>
      <c r="G11" s="3"/>
    </row>
    <row r="12" spans="1:7" ht="12.75">
      <c r="A12" s="13"/>
      <c r="B12" s="13" t="s">
        <v>219</v>
      </c>
      <c r="C12" s="45" t="s">
        <v>222</v>
      </c>
      <c r="D12" s="44" t="s">
        <v>120</v>
      </c>
      <c r="E12" s="45" t="s">
        <v>235</v>
      </c>
      <c r="F12" s="44" t="s">
        <v>240</v>
      </c>
      <c r="G12" s="3"/>
    </row>
    <row r="13" spans="1:7" ht="12.75">
      <c r="A13" s="13"/>
      <c r="B13" s="16" t="s">
        <v>220</v>
      </c>
      <c r="C13" s="45"/>
      <c r="D13" s="44" t="s">
        <v>50</v>
      </c>
      <c r="E13" s="45" t="s">
        <v>236</v>
      </c>
      <c r="F13" s="44" t="s">
        <v>30</v>
      </c>
      <c r="G13" s="3"/>
    </row>
    <row r="14" spans="1:7" ht="12.75">
      <c r="A14" s="13"/>
      <c r="B14" s="16"/>
      <c r="C14" s="3"/>
      <c r="D14" s="44" t="s">
        <v>232</v>
      </c>
      <c r="E14" s="3"/>
      <c r="F14" s="16"/>
      <c r="G14" s="3"/>
    </row>
    <row r="15" spans="1:7" ht="12.75">
      <c r="A15" s="13"/>
      <c r="B15" s="15" t="s">
        <v>9</v>
      </c>
      <c r="C15" s="5" t="s">
        <v>9</v>
      </c>
      <c r="D15" s="15" t="s">
        <v>9</v>
      </c>
      <c r="E15" s="5" t="s">
        <v>9</v>
      </c>
      <c r="F15" s="15" t="s">
        <v>9</v>
      </c>
      <c r="G15" s="3"/>
    </row>
    <row r="16" spans="1:7" ht="12.75">
      <c r="A16" s="13"/>
      <c r="B16" s="44"/>
      <c r="C16" s="58" t="s">
        <v>223</v>
      </c>
      <c r="D16" s="44" t="s">
        <v>230</v>
      </c>
      <c r="E16" s="5" t="s">
        <v>34</v>
      </c>
      <c r="F16" s="15" t="s">
        <v>241</v>
      </c>
      <c r="G16" s="3"/>
    </row>
    <row r="17" spans="1:7" ht="12.75">
      <c r="A17" s="13"/>
      <c r="B17" s="44"/>
      <c r="C17" s="58" t="s">
        <v>224</v>
      </c>
      <c r="D17" s="16"/>
      <c r="E17" s="45" t="s">
        <v>44</v>
      </c>
      <c r="F17" s="44" t="s">
        <v>242</v>
      </c>
      <c r="G17" s="3"/>
    </row>
    <row r="18" spans="1:7" ht="12.75">
      <c r="A18" s="13"/>
      <c r="B18" s="44"/>
      <c r="C18" s="58" t="s">
        <v>226</v>
      </c>
      <c r="D18" s="16"/>
      <c r="E18" s="45" t="s">
        <v>233</v>
      </c>
      <c r="F18" s="44" t="s">
        <v>243</v>
      </c>
      <c r="G18" s="3"/>
    </row>
    <row r="19" spans="1:7" ht="12.75">
      <c r="A19" s="13"/>
      <c r="B19" s="13"/>
      <c r="C19" s="58" t="s">
        <v>225</v>
      </c>
      <c r="D19" s="16"/>
      <c r="E19" s="3"/>
      <c r="F19" s="16"/>
      <c r="G19" s="3"/>
    </row>
    <row r="20" spans="1:7" ht="12.75">
      <c r="A20" s="17"/>
      <c r="B20" s="17"/>
      <c r="C20" s="19"/>
      <c r="D20" s="18"/>
      <c r="E20" s="19"/>
      <c r="F20" s="18"/>
      <c r="G20" s="3"/>
    </row>
    <row r="21" spans="1:7" ht="12.75">
      <c r="A21" s="25" t="s">
        <v>10</v>
      </c>
      <c r="B21" s="25"/>
      <c r="C21" s="49"/>
      <c r="D21" s="14"/>
      <c r="E21" s="14"/>
      <c r="F21" s="14"/>
      <c r="G21" s="3"/>
    </row>
    <row r="22" spans="1:7" ht="12.75">
      <c r="A22" s="12" t="s">
        <v>6</v>
      </c>
      <c r="B22" s="12"/>
      <c r="C22" s="50"/>
      <c r="D22" s="16"/>
      <c r="E22" s="16"/>
      <c r="F22" s="16"/>
      <c r="G22" s="3"/>
    </row>
    <row r="23" spans="1:7" ht="13.5" thickBot="1">
      <c r="A23" s="27" t="s">
        <v>4</v>
      </c>
      <c r="B23" s="70">
        <f>13.23+257.06</f>
        <v>270.29</v>
      </c>
      <c r="C23" s="46">
        <f>78.81+127.69+140.1+5.79+100.01</f>
        <v>452.40000000000003</v>
      </c>
      <c r="D23" s="29">
        <f>5.79+166.35+2.82+166.02+166.45+154.15</f>
        <v>661.58</v>
      </c>
      <c r="E23" s="29">
        <f>13.1+8.77+25.75+191.74+10.63</f>
        <v>249.99</v>
      </c>
      <c r="F23" s="29">
        <f>118.05+123.24</f>
        <v>241.29</v>
      </c>
      <c r="G23" s="3"/>
    </row>
    <row r="24" spans="1:7" ht="13.5" thickTop="1">
      <c r="A24" s="26" t="s">
        <v>9</v>
      </c>
      <c r="B24" s="60"/>
      <c r="C24" s="61">
        <v>676.03</v>
      </c>
      <c r="D24" s="24">
        <f>374.52+184</f>
        <v>558.52</v>
      </c>
      <c r="E24" s="24">
        <v>405.51</v>
      </c>
      <c r="F24" s="24">
        <v>207.05</v>
      </c>
      <c r="G24" s="12"/>
    </row>
    <row r="25" spans="1:7" ht="12.75">
      <c r="A25" s="32"/>
      <c r="B25" s="57"/>
      <c r="C25" s="57"/>
      <c r="D25" s="33"/>
      <c r="E25" s="65"/>
      <c r="F25" s="62"/>
      <c r="G25" s="33"/>
    </row>
    <row r="26" spans="1:6" ht="12.75">
      <c r="A26" s="5" t="s">
        <v>7</v>
      </c>
      <c r="B26" s="23"/>
      <c r="C26" s="23">
        <v>768.5</v>
      </c>
      <c r="D26" s="6">
        <f>461.5+180</f>
        <v>641.5</v>
      </c>
      <c r="E26" s="23">
        <f>456.5+77</f>
        <v>533.5</v>
      </c>
      <c r="F26" s="63">
        <v>666.5</v>
      </c>
    </row>
    <row r="27" spans="1:6" ht="12.75">
      <c r="A27" s="7" t="s">
        <v>11</v>
      </c>
      <c r="B27" s="44"/>
      <c r="C27" s="44">
        <v>338.5</v>
      </c>
      <c r="D27" s="3">
        <v>184</v>
      </c>
      <c r="E27" s="16">
        <v>161.5</v>
      </c>
      <c r="F27" s="13">
        <v>54</v>
      </c>
    </row>
    <row r="28" spans="1:6" ht="12.75">
      <c r="A28" s="8"/>
      <c r="B28" s="52"/>
      <c r="C28" s="52"/>
      <c r="D28" s="31"/>
      <c r="E28" s="42"/>
      <c r="F28" s="64"/>
    </row>
    <row r="29" spans="1:6" ht="12.75">
      <c r="A29" s="5" t="s">
        <v>8</v>
      </c>
      <c r="B29" s="12">
        <v>83.5</v>
      </c>
      <c r="C29" s="12"/>
      <c r="D29" s="12">
        <f>26*3.45</f>
        <v>89.7</v>
      </c>
      <c r="E29" s="12">
        <f>12*3.45</f>
        <v>41.400000000000006</v>
      </c>
      <c r="F29" s="12">
        <f>28*3.45</f>
        <v>96.60000000000001</v>
      </c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5" t="s">
        <v>2</v>
      </c>
      <c r="B31" s="15" t="s">
        <v>5</v>
      </c>
      <c r="C31" s="5" t="s">
        <v>4</v>
      </c>
      <c r="D31" s="15" t="s">
        <v>5</v>
      </c>
      <c r="E31" s="5" t="s">
        <v>4</v>
      </c>
      <c r="F31" s="15" t="s">
        <v>4</v>
      </c>
    </row>
    <row r="32" spans="1:6" ht="12.75">
      <c r="A32" s="3"/>
      <c r="B32" s="16"/>
      <c r="C32" s="45"/>
      <c r="D32" s="16"/>
      <c r="E32" s="45" t="s">
        <v>237</v>
      </c>
      <c r="F32" s="16"/>
    </row>
    <row r="33" spans="1:6" ht="12.75">
      <c r="A33" s="3"/>
      <c r="B33" s="44" t="s">
        <v>97</v>
      </c>
      <c r="C33" s="45" t="s">
        <v>227</v>
      </c>
      <c r="D33" s="16"/>
      <c r="E33" s="45" t="s">
        <v>50</v>
      </c>
      <c r="F33" s="16"/>
    </row>
    <row r="34" spans="1:6" ht="12.75">
      <c r="A34" s="3"/>
      <c r="B34" s="44" t="s">
        <v>20</v>
      </c>
      <c r="C34" s="45" t="s">
        <v>228</v>
      </c>
      <c r="D34" s="16"/>
      <c r="E34" s="45" t="s">
        <v>238</v>
      </c>
      <c r="F34" s="16"/>
    </row>
    <row r="35" spans="1:6" ht="12.75">
      <c r="A35" s="3"/>
      <c r="B35" s="16"/>
      <c r="C35" s="3" t="s">
        <v>229</v>
      </c>
      <c r="D35" s="16"/>
      <c r="E35" s="3"/>
      <c r="F35" s="16"/>
    </row>
    <row r="36" spans="1:6" ht="12.75">
      <c r="A36" s="3"/>
      <c r="B36" s="15" t="s">
        <v>9</v>
      </c>
      <c r="C36" s="5" t="s">
        <v>9</v>
      </c>
      <c r="D36" s="15" t="s">
        <v>9</v>
      </c>
      <c r="E36" s="5" t="s">
        <v>9</v>
      </c>
      <c r="F36" s="15" t="s">
        <v>9</v>
      </c>
    </row>
    <row r="37" spans="1:6" ht="12.75">
      <c r="A37" s="3"/>
      <c r="B37" s="16"/>
      <c r="C37" s="16"/>
      <c r="D37" s="16"/>
      <c r="E37" s="3"/>
      <c r="F37" s="44" t="s">
        <v>241</v>
      </c>
    </row>
    <row r="38" spans="1:6" ht="12.75">
      <c r="A38" s="3"/>
      <c r="B38" s="16"/>
      <c r="C38" s="16"/>
      <c r="D38" s="16"/>
      <c r="E38" s="3"/>
      <c r="F38" s="44" t="s">
        <v>244</v>
      </c>
    </row>
    <row r="39" spans="1:6" ht="12.75">
      <c r="A39" s="3"/>
      <c r="B39" s="42"/>
      <c r="C39" s="16"/>
      <c r="D39" s="16"/>
      <c r="E39" s="3"/>
      <c r="F39" s="44" t="s">
        <v>245</v>
      </c>
    </row>
    <row r="40" spans="1:6" ht="12.75">
      <c r="A40" s="19"/>
      <c r="B40" s="18"/>
      <c r="C40" s="18"/>
      <c r="D40" s="18"/>
      <c r="E40" s="19"/>
      <c r="F40" s="18"/>
    </row>
    <row r="41" spans="1:6" ht="12.75">
      <c r="A41" s="5" t="s">
        <v>10</v>
      </c>
      <c r="B41" s="53"/>
      <c r="C41" s="15"/>
      <c r="D41" s="16"/>
      <c r="E41" s="3"/>
      <c r="F41" s="16"/>
    </row>
    <row r="42" spans="1:6" ht="12.75">
      <c r="A42" s="5" t="s">
        <v>6</v>
      </c>
      <c r="B42" s="52"/>
      <c r="C42" s="15"/>
      <c r="D42" s="16"/>
      <c r="E42" s="3"/>
      <c r="F42" s="16"/>
    </row>
    <row r="43" spans="1:6" ht="13.5" thickBot="1">
      <c r="A43" s="35" t="s">
        <v>4</v>
      </c>
      <c r="B43" s="54">
        <f>58.93+5.79+89.57+34.23+159.32+9.48</f>
        <v>357.32</v>
      </c>
      <c r="C43" s="59">
        <f>4.21+190.53+24.85</f>
        <v>219.59</v>
      </c>
      <c r="D43" s="29"/>
      <c r="E43" s="28">
        <f>136.37+256.5</f>
        <v>392.87</v>
      </c>
      <c r="F43" s="29">
        <v>29.88</v>
      </c>
    </row>
    <row r="44" spans="1:6" ht="13.5" thickTop="1">
      <c r="A44" s="36" t="s">
        <v>9</v>
      </c>
      <c r="B44" s="55"/>
      <c r="C44" s="55"/>
      <c r="D44" s="37"/>
      <c r="E44" s="38"/>
      <c r="F44" s="37">
        <v>870.52</v>
      </c>
    </row>
    <row r="45" spans="1:6" ht="12.75">
      <c r="A45" s="5"/>
      <c r="B45" s="53"/>
      <c r="C45" s="15"/>
      <c r="D45" s="16"/>
      <c r="E45" s="14"/>
      <c r="F45" s="16"/>
    </row>
    <row r="46" spans="1:6" ht="12.75">
      <c r="A46" s="5" t="s">
        <v>7</v>
      </c>
      <c r="B46" s="15"/>
      <c r="C46" s="15"/>
      <c r="D46" s="23"/>
      <c r="E46" s="23"/>
      <c r="F46" s="23">
        <v>1629.5</v>
      </c>
    </row>
    <row r="47" spans="1:6" ht="12.75">
      <c r="A47" s="7" t="s">
        <v>11</v>
      </c>
      <c r="B47" s="51"/>
      <c r="C47" s="51"/>
      <c r="D47" s="16"/>
      <c r="E47" s="16"/>
      <c r="F47" s="16">
        <v>118</v>
      </c>
    </row>
    <row r="48" spans="1:6" ht="13.5" thickBot="1">
      <c r="A48" s="5"/>
      <c r="B48" s="52"/>
      <c r="C48" s="15"/>
      <c r="D48" s="16"/>
      <c r="E48" s="42"/>
      <c r="F48" s="16"/>
    </row>
    <row r="49" spans="1:6" ht="13.5" thickTop="1">
      <c r="A49" s="39" t="s">
        <v>8</v>
      </c>
      <c r="B49" s="55">
        <f>33*3.45</f>
        <v>113.85000000000001</v>
      </c>
      <c r="C49" s="55">
        <f>38*3.45</f>
        <v>131.1</v>
      </c>
      <c r="D49" s="40"/>
      <c r="E49" s="55">
        <f>28*3.45</f>
        <v>96.60000000000001</v>
      </c>
      <c r="F49" s="40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6" ht="12.75">
      <c r="A52" s="5" t="s">
        <v>13</v>
      </c>
      <c r="B52" s="3">
        <f>B23+B24+B43+B44</f>
        <v>627.61</v>
      </c>
      <c r="C52" s="3">
        <f>C23+C24+C43+C44</f>
        <v>1348.02</v>
      </c>
      <c r="D52" s="3">
        <f>D23+D24+D43+D44</f>
        <v>1220.1</v>
      </c>
      <c r="E52" s="3">
        <f>E23+E24+E43+E44</f>
        <v>1048.37</v>
      </c>
      <c r="F52" s="3">
        <f>F23+F24+F43+F44</f>
        <v>1348.74</v>
      </c>
    </row>
    <row r="53" spans="1:5" ht="12.75">
      <c r="A53" s="5"/>
      <c r="B53" s="3"/>
      <c r="C53" s="3"/>
      <c r="D53" s="3"/>
      <c r="E53" s="3"/>
    </row>
    <row r="54" spans="1:6" ht="12.75">
      <c r="A54" s="5" t="s">
        <v>14</v>
      </c>
      <c r="B54" s="3">
        <f>B26+B29+B46+B49</f>
        <v>197.35000000000002</v>
      </c>
      <c r="C54" s="3">
        <f>C26+C29+C46+C49</f>
        <v>899.6</v>
      </c>
      <c r="D54" s="3">
        <f>D26+D29+D46+D49</f>
        <v>731.2</v>
      </c>
      <c r="E54" s="3">
        <f>E26+E29+E46+E49</f>
        <v>671.5</v>
      </c>
      <c r="F54" s="3">
        <f>F26+F29+F46+F49</f>
        <v>2392.6</v>
      </c>
    </row>
    <row r="55" spans="1:5" ht="12.75">
      <c r="A55" s="5"/>
      <c r="B55" s="3"/>
      <c r="C55" s="3"/>
      <c r="D55" s="3"/>
      <c r="E55" s="3"/>
    </row>
    <row r="56" spans="1:7" ht="12.75">
      <c r="A56" s="5" t="s">
        <v>15</v>
      </c>
      <c r="B56" s="3">
        <f>B54-B52</f>
        <v>-430.26</v>
      </c>
      <c r="C56" s="3">
        <f>C54-C52</f>
        <v>-448.41999999999996</v>
      </c>
      <c r="D56" s="3">
        <f>D54-D52</f>
        <v>-488.89999999999986</v>
      </c>
      <c r="E56" s="3">
        <f>E54-E52</f>
        <v>-376.8699999999999</v>
      </c>
      <c r="F56" s="3">
        <f>F54-F52</f>
        <v>1043.86</v>
      </c>
      <c r="G56">
        <f>SUM(D56:F56)</f>
        <v>178.09000000000015</v>
      </c>
    </row>
  </sheetData>
  <sheetProtection/>
  <mergeCells count="2"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A1" sqref="A1:G55"/>
    </sheetView>
  </sheetViews>
  <sheetFormatPr defaultColWidth="11.421875" defaultRowHeight="12.75"/>
  <sheetData>
    <row r="2" spans="1:7" ht="18">
      <c r="A2" s="74" t="s">
        <v>0</v>
      </c>
      <c r="B2" s="74"/>
      <c r="C2" s="74"/>
      <c r="D2" s="74"/>
      <c r="E2" s="74"/>
      <c r="F2" s="74"/>
      <c r="G2" s="4"/>
    </row>
    <row r="3" spans="1:6" ht="18">
      <c r="A3" s="3"/>
      <c r="B3" s="3"/>
      <c r="C3" s="3"/>
      <c r="D3" s="4"/>
      <c r="E3" s="4"/>
      <c r="F3" s="1"/>
    </row>
    <row r="4" spans="1:7" ht="18">
      <c r="A4" s="75" t="s">
        <v>246</v>
      </c>
      <c r="B4" s="75"/>
      <c r="C4" s="75"/>
      <c r="D4" s="75"/>
      <c r="E4" s="75"/>
      <c r="F4" s="75"/>
      <c r="G4" s="41"/>
    </row>
    <row r="5" spans="1:5" ht="12.75">
      <c r="A5" s="3"/>
      <c r="B5" s="3"/>
      <c r="C5" s="3"/>
      <c r="D5" s="3"/>
      <c r="E5" s="3"/>
    </row>
    <row r="6" spans="1:7" ht="12.75">
      <c r="A6" s="9" t="s">
        <v>3</v>
      </c>
      <c r="B6" s="10">
        <v>41729</v>
      </c>
      <c r="C6" s="10">
        <v>41730</v>
      </c>
      <c r="D6" s="10">
        <v>41731</v>
      </c>
      <c r="E6" s="10">
        <v>41732</v>
      </c>
      <c r="F6" s="10">
        <v>41733</v>
      </c>
      <c r="G6" s="5"/>
    </row>
    <row r="7" spans="1:7" ht="12.75">
      <c r="A7" s="11"/>
      <c r="B7" s="11"/>
      <c r="C7" s="11"/>
      <c r="D7" s="14"/>
      <c r="E7" s="3"/>
      <c r="F7" s="14"/>
      <c r="G7" s="3"/>
    </row>
    <row r="8" spans="1:7" ht="12.75">
      <c r="A8" s="12" t="s">
        <v>1</v>
      </c>
      <c r="B8" s="15" t="s">
        <v>5</v>
      </c>
      <c r="C8" s="5" t="s">
        <v>4</v>
      </c>
      <c r="D8" s="15" t="s">
        <v>5</v>
      </c>
      <c r="E8" s="5" t="s">
        <v>4</v>
      </c>
      <c r="F8" s="15" t="s">
        <v>4</v>
      </c>
      <c r="G8" s="3"/>
    </row>
    <row r="9" spans="1:7" ht="12.75">
      <c r="A9" s="12"/>
      <c r="B9" s="56"/>
      <c r="C9" s="5"/>
      <c r="D9" s="44"/>
      <c r="E9" s="5" t="s">
        <v>126</v>
      </c>
      <c r="F9" s="44"/>
      <c r="G9" s="3"/>
    </row>
    <row r="10" spans="1:7" ht="12.75">
      <c r="A10" s="13"/>
      <c r="B10" s="58" t="s">
        <v>141</v>
      </c>
      <c r="C10" s="45"/>
      <c r="D10" s="44"/>
      <c r="E10" s="45" t="s">
        <v>247</v>
      </c>
      <c r="F10" s="44" t="s">
        <v>254</v>
      </c>
      <c r="G10" s="3"/>
    </row>
    <row r="11" spans="1:7" ht="12.75">
      <c r="A11" s="13"/>
      <c r="B11" s="13" t="s">
        <v>23</v>
      </c>
      <c r="C11" s="45"/>
      <c r="D11" s="44"/>
      <c r="E11" s="45" t="s">
        <v>248</v>
      </c>
      <c r="F11" s="44" t="s">
        <v>30</v>
      </c>
      <c r="G11" s="3"/>
    </row>
    <row r="12" spans="1:7" ht="12.75">
      <c r="A12" s="13"/>
      <c r="B12" s="16"/>
      <c r="C12" s="45"/>
      <c r="D12" s="44"/>
      <c r="E12" s="45" t="s">
        <v>249</v>
      </c>
      <c r="F12" s="44" t="s">
        <v>41</v>
      </c>
      <c r="G12" s="3"/>
    </row>
    <row r="13" spans="1:7" ht="12.75">
      <c r="A13" s="13"/>
      <c r="B13" s="16"/>
      <c r="C13" s="3"/>
      <c r="D13" s="44"/>
      <c r="E13" s="3" t="s">
        <v>250</v>
      </c>
      <c r="F13" s="16"/>
      <c r="G13" s="3"/>
    </row>
    <row r="14" spans="1:7" ht="12.75">
      <c r="A14" s="13"/>
      <c r="B14" s="15" t="s">
        <v>9</v>
      </c>
      <c r="C14" s="5" t="s">
        <v>9</v>
      </c>
      <c r="D14" s="15" t="s">
        <v>9</v>
      </c>
      <c r="E14" s="5" t="s">
        <v>9</v>
      </c>
      <c r="F14" s="15" t="s">
        <v>9</v>
      </c>
      <c r="G14" s="3"/>
    </row>
    <row r="15" spans="1:7" ht="12.75">
      <c r="A15" s="13"/>
      <c r="B15" s="44"/>
      <c r="C15" s="58"/>
      <c r="D15" s="44"/>
      <c r="E15" s="5" t="s">
        <v>251</v>
      </c>
      <c r="F15" s="15"/>
      <c r="G15" s="3"/>
    </row>
    <row r="16" spans="1:7" ht="12.75">
      <c r="A16" s="13"/>
      <c r="B16" s="44"/>
      <c r="C16" s="58"/>
      <c r="D16" s="16"/>
      <c r="E16" s="45" t="s">
        <v>252</v>
      </c>
      <c r="F16" s="44"/>
      <c r="G16" s="3"/>
    </row>
    <row r="17" spans="1:7" ht="12.75">
      <c r="A17" s="13"/>
      <c r="B17" s="44"/>
      <c r="C17" s="58"/>
      <c r="D17" s="16"/>
      <c r="E17" s="45" t="s">
        <v>253</v>
      </c>
      <c r="F17" s="44"/>
      <c r="G17" s="3"/>
    </row>
    <row r="18" spans="1:7" ht="12.75">
      <c r="A18" s="13"/>
      <c r="B18" s="13"/>
      <c r="C18" s="58"/>
      <c r="D18" s="16"/>
      <c r="E18" s="3" t="s">
        <v>43</v>
      </c>
      <c r="F18" s="16"/>
      <c r="G18" s="3"/>
    </row>
    <row r="19" spans="1:7" ht="12.75">
      <c r="A19" s="17"/>
      <c r="B19" s="17"/>
      <c r="C19" s="19"/>
      <c r="D19" s="18"/>
      <c r="E19" s="19"/>
      <c r="F19" s="18"/>
      <c r="G19" s="3"/>
    </row>
    <row r="20" spans="1:7" ht="12.75">
      <c r="A20" s="25" t="s">
        <v>10</v>
      </c>
      <c r="B20" s="25"/>
      <c r="C20" s="49"/>
      <c r="D20" s="14"/>
      <c r="E20" s="14"/>
      <c r="F20" s="14"/>
      <c r="G20" s="3"/>
    </row>
    <row r="21" spans="1:7" ht="12.75">
      <c r="A21" s="12" t="s">
        <v>6</v>
      </c>
      <c r="B21" s="12"/>
      <c r="C21" s="50"/>
      <c r="D21" s="16"/>
      <c r="E21" s="16"/>
      <c r="F21" s="16"/>
      <c r="G21" s="3"/>
    </row>
    <row r="22" spans="1:7" ht="13.5" thickBot="1">
      <c r="A22" s="27" t="s">
        <v>4</v>
      </c>
      <c r="B22" s="70">
        <f>143.55+8.32</f>
        <v>151.87</v>
      </c>
      <c r="C22" s="46"/>
      <c r="D22" s="29"/>
      <c r="E22" s="29">
        <f>87.22+10.61+331.12+19.95</f>
        <v>448.9</v>
      </c>
      <c r="F22" s="29">
        <f>109+107.74+15.94</f>
        <v>232.68</v>
      </c>
      <c r="G22" s="3"/>
    </row>
    <row r="23" spans="1:7" ht="13.5" thickTop="1">
      <c r="A23" s="26" t="s">
        <v>9</v>
      </c>
      <c r="B23" s="60"/>
      <c r="C23" s="61"/>
      <c r="D23" s="24"/>
      <c r="E23" s="24">
        <v>352.8</v>
      </c>
      <c r="F23" s="24">
        <v>246.55</v>
      </c>
      <c r="G23" s="12"/>
    </row>
    <row r="24" spans="1:7" ht="12.75">
      <c r="A24" s="32"/>
      <c r="B24" s="57"/>
      <c r="C24" s="57"/>
      <c r="D24" s="33"/>
      <c r="E24" s="65"/>
      <c r="F24" s="62"/>
      <c r="G24" s="33"/>
    </row>
    <row r="25" spans="1:6" ht="12.75">
      <c r="A25" s="5" t="s">
        <v>7</v>
      </c>
      <c r="B25" s="23">
        <v>60</v>
      </c>
      <c r="C25" s="23"/>
      <c r="D25" s="6"/>
      <c r="E25" s="23">
        <v>511</v>
      </c>
      <c r="F25" s="63">
        <v>209</v>
      </c>
    </row>
    <row r="26" spans="1:6" ht="12.75">
      <c r="A26" s="7" t="s">
        <v>11</v>
      </c>
      <c r="B26" s="44"/>
      <c r="C26" s="44"/>
      <c r="D26" s="3"/>
      <c r="E26" s="16">
        <v>204</v>
      </c>
      <c r="F26" s="13">
        <v>77</v>
      </c>
    </row>
    <row r="27" spans="1:6" ht="12.75">
      <c r="A27" s="8"/>
      <c r="B27" s="52"/>
      <c r="C27" s="52"/>
      <c r="D27" s="31"/>
      <c r="E27" s="42"/>
      <c r="F27" s="64"/>
    </row>
    <row r="28" spans="1:6" ht="12.75">
      <c r="A28" s="5" t="s">
        <v>8</v>
      </c>
      <c r="B28" s="12"/>
      <c r="C28" s="12"/>
      <c r="D28" s="12"/>
      <c r="E28" s="12">
        <f>34*3.45</f>
        <v>117.30000000000001</v>
      </c>
      <c r="F28" s="12">
        <f>53*3.45</f>
        <v>182.85000000000002</v>
      </c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5" t="s">
        <v>2</v>
      </c>
      <c r="B30" s="15" t="s">
        <v>5</v>
      </c>
      <c r="C30" s="5" t="s">
        <v>4</v>
      </c>
      <c r="D30" s="15" t="s">
        <v>5</v>
      </c>
      <c r="E30" s="5" t="s">
        <v>4</v>
      </c>
      <c r="F30" s="15" t="s">
        <v>4</v>
      </c>
    </row>
    <row r="31" spans="1:6" ht="12.75">
      <c r="A31" s="3"/>
      <c r="B31" s="16"/>
      <c r="C31" s="45"/>
      <c r="D31" s="16"/>
      <c r="E31" s="45"/>
      <c r="F31" s="16"/>
    </row>
    <row r="32" spans="1:6" ht="12.75">
      <c r="A32" s="3"/>
      <c r="B32" s="44" t="s">
        <v>97</v>
      </c>
      <c r="C32" s="45"/>
      <c r="D32" s="16"/>
      <c r="E32" s="45" t="s">
        <v>237</v>
      </c>
      <c r="F32" s="16"/>
    </row>
    <row r="33" spans="1:6" ht="12.75">
      <c r="A33" s="3"/>
      <c r="B33" s="44" t="s">
        <v>222</v>
      </c>
      <c r="C33" s="45"/>
      <c r="D33" s="16"/>
      <c r="E33" s="45"/>
      <c r="F33" s="16"/>
    </row>
    <row r="34" spans="1:6" ht="12.75">
      <c r="A34" s="3"/>
      <c r="B34" s="16"/>
      <c r="C34" s="3"/>
      <c r="D34" s="16"/>
      <c r="E34" s="3"/>
      <c r="F34" s="16"/>
    </row>
    <row r="35" spans="1:6" ht="12.75">
      <c r="A35" s="3"/>
      <c r="B35" s="15" t="s">
        <v>9</v>
      </c>
      <c r="C35" s="5" t="s">
        <v>9</v>
      </c>
      <c r="D35" s="15" t="s">
        <v>9</v>
      </c>
      <c r="E35" s="5" t="s">
        <v>9</v>
      </c>
      <c r="F35" s="15" t="s">
        <v>9</v>
      </c>
    </row>
    <row r="36" spans="1:6" ht="12.75">
      <c r="A36" s="3"/>
      <c r="B36" s="16"/>
      <c r="C36" s="16"/>
      <c r="D36" s="16"/>
      <c r="E36" s="3"/>
      <c r="F36" s="44" t="s">
        <v>255</v>
      </c>
    </row>
    <row r="37" spans="1:6" ht="12.75">
      <c r="A37" s="3"/>
      <c r="B37" s="16"/>
      <c r="C37" s="16"/>
      <c r="D37" s="16"/>
      <c r="E37" s="3"/>
      <c r="F37" s="44" t="s">
        <v>256</v>
      </c>
    </row>
    <row r="38" spans="1:6" ht="12.75">
      <c r="A38" s="3"/>
      <c r="B38" s="42"/>
      <c r="C38" s="16"/>
      <c r="D38" s="16"/>
      <c r="E38" s="3"/>
      <c r="F38" s="44" t="s">
        <v>257</v>
      </c>
    </row>
    <row r="39" spans="1:6" ht="12.75">
      <c r="A39" s="19"/>
      <c r="B39" s="18"/>
      <c r="C39" s="18"/>
      <c r="D39" s="18"/>
      <c r="E39" s="19"/>
      <c r="F39" s="18"/>
    </row>
    <row r="40" spans="1:6" ht="12.75">
      <c r="A40" s="5" t="s">
        <v>10</v>
      </c>
      <c r="B40" s="53"/>
      <c r="C40" s="15"/>
      <c r="D40" s="16"/>
      <c r="E40" s="3"/>
      <c r="F40" s="16"/>
    </row>
    <row r="41" spans="1:6" ht="12.75">
      <c r="A41" s="5" t="s">
        <v>6</v>
      </c>
      <c r="B41" s="52"/>
      <c r="C41" s="15"/>
      <c r="D41" s="16"/>
      <c r="E41" s="3"/>
      <c r="F41" s="16"/>
    </row>
    <row r="42" spans="1:6" ht="13.5" thickBot="1">
      <c r="A42" s="35" t="s">
        <v>4</v>
      </c>
      <c r="B42" s="54">
        <f>0.24+117.2+237.77</f>
        <v>355.21000000000004</v>
      </c>
      <c r="C42" s="59"/>
      <c r="D42" s="29"/>
      <c r="E42" s="28">
        <f>204.11+188.48</f>
        <v>392.59000000000003</v>
      </c>
      <c r="F42" s="29"/>
    </row>
    <row r="43" spans="1:6" ht="13.5" thickTop="1">
      <c r="A43" s="36" t="s">
        <v>9</v>
      </c>
      <c r="B43" s="55"/>
      <c r="C43" s="55"/>
      <c r="D43" s="37"/>
      <c r="E43" s="38"/>
      <c r="F43" s="37">
        <v>1071.78</v>
      </c>
    </row>
    <row r="44" spans="1:6" ht="12.75">
      <c r="A44" s="5"/>
      <c r="B44" s="53"/>
      <c r="C44" s="15"/>
      <c r="D44" s="16"/>
      <c r="E44" s="14"/>
      <c r="F44" s="16"/>
    </row>
    <row r="45" spans="1:6" ht="12.75">
      <c r="A45" s="5" t="s">
        <v>7</v>
      </c>
      <c r="B45" s="15"/>
      <c r="C45" s="15"/>
      <c r="D45" s="23"/>
      <c r="E45" s="23"/>
      <c r="F45" s="23">
        <v>1630.5</v>
      </c>
    </row>
    <row r="46" spans="1:6" ht="12.75">
      <c r="A46" s="7" t="s">
        <v>11</v>
      </c>
      <c r="B46" s="51"/>
      <c r="C46" s="51"/>
      <c r="D46" s="16"/>
      <c r="E46" s="16"/>
      <c r="F46" s="16">
        <v>534.5</v>
      </c>
    </row>
    <row r="47" spans="1:6" ht="13.5" thickBot="1">
      <c r="A47" s="5"/>
      <c r="B47" s="52"/>
      <c r="C47" s="15"/>
      <c r="D47" s="16"/>
      <c r="E47" s="42"/>
      <c r="F47" s="16"/>
    </row>
    <row r="48" spans="1:6" ht="13.5" thickTop="1">
      <c r="A48" s="39" t="s">
        <v>8</v>
      </c>
      <c r="B48" s="55"/>
      <c r="C48" s="55"/>
      <c r="D48" s="40"/>
      <c r="E48" s="55"/>
      <c r="F48" s="40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6" ht="12.75">
      <c r="A51" s="5" t="s">
        <v>13</v>
      </c>
      <c r="B51" s="3">
        <f>B22+B23+B42+B43</f>
        <v>507.08000000000004</v>
      </c>
      <c r="C51" s="3">
        <f>C22+C23+C42+C43</f>
        <v>0</v>
      </c>
      <c r="D51" s="3">
        <f>D22+D23+D42+D43</f>
        <v>0</v>
      </c>
      <c r="E51" s="3">
        <f>E22+E23+E42+E43</f>
        <v>1194.29</v>
      </c>
      <c r="F51" s="3">
        <f>F22+F23+F42+F43</f>
        <v>1551.01</v>
      </c>
    </row>
    <row r="52" spans="1:5" ht="12.75">
      <c r="A52" s="5"/>
      <c r="B52" s="3"/>
      <c r="C52" s="3"/>
      <c r="D52" s="3"/>
      <c r="E52" s="3"/>
    </row>
    <row r="53" spans="1:6" ht="12.75">
      <c r="A53" s="5" t="s">
        <v>14</v>
      </c>
      <c r="B53" s="3">
        <f>B25+B28+B45+B48</f>
        <v>60</v>
      </c>
      <c r="C53" s="3">
        <f>C25+C28+C45+C48</f>
        <v>0</v>
      </c>
      <c r="D53" s="3">
        <f>D25+D28+D45+D48</f>
        <v>0</v>
      </c>
      <c r="E53" s="3">
        <f>E25+E28+E45+E48</f>
        <v>628.3</v>
      </c>
      <c r="F53" s="3">
        <f>F25+F28+F45+F48</f>
        <v>2022.35</v>
      </c>
    </row>
    <row r="54" spans="1:5" ht="12.75">
      <c r="A54" s="5"/>
      <c r="B54" s="3"/>
      <c r="C54" s="3"/>
      <c r="D54" s="3"/>
      <c r="E54" s="3"/>
    </row>
    <row r="55" spans="1:7" ht="12.75">
      <c r="A55" s="5" t="s">
        <v>15</v>
      </c>
      <c r="B55" s="3">
        <f>B53-B51</f>
        <v>-447.08000000000004</v>
      </c>
      <c r="C55" s="3">
        <f>C53-C51</f>
        <v>0</v>
      </c>
      <c r="D55" s="3">
        <f>D53-D51</f>
        <v>0</v>
      </c>
      <c r="E55" s="3">
        <f>E53-E51</f>
        <v>-565.99</v>
      </c>
      <c r="F55" s="3">
        <f>F53-F51</f>
        <v>471.3399999999999</v>
      </c>
      <c r="G55">
        <f>SUM(D55:F55)</f>
        <v>-94.65000000000009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A1" sqref="A1:G55"/>
    </sheetView>
  </sheetViews>
  <sheetFormatPr defaultColWidth="11.421875" defaultRowHeight="12.75"/>
  <sheetData>
    <row r="2" spans="1:7" ht="18">
      <c r="A2" s="74" t="s">
        <v>0</v>
      </c>
      <c r="B2" s="74"/>
      <c r="C2" s="74"/>
      <c r="D2" s="74"/>
      <c r="E2" s="74"/>
      <c r="F2" s="74"/>
      <c r="G2" s="4"/>
    </row>
    <row r="3" spans="1:6" ht="18">
      <c r="A3" s="3"/>
      <c r="B3" s="3"/>
      <c r="C3" s="3"/>
      <c r="D3" s="4"/>
      <c r="E3" s="4"/>
      <c r="F3" s="1"/>
    </row>
    <row r="4" spans="1:7" ht="18">
      <c r="A4" s="75" t="s">
        <v>258</v>
      </c>
      <c r="B4" s="75"/>
      <c r="C4" s="75"/>
      <c r="D4" s="75"/>
      <c r="E4" s="75"/>
      <c r="F4" s="75"/>
      <c r="G4" s="41"/>
    </row>
    <row r="5" spans="1:5" ht="12.75">
      <c r="A5" s="3"/>
      <c r="B5" s="3"/>
      <c r="C5" s="3"/>
      <c r="D5" s="3"/>
      <c r="E5" s="3"/>
    </row>
    <row r="6" spans="1:7" ht="12.75">
      <c r="A6" s="9" t="s">
        <v>3</v>
      </c>
      <c r="B6" s="10">
        <v>41736</v>
      </c>
      <c r="C6" s="10">
        <v>41737</v>
      </c>
      <c r="D6" s="10">
        <v>41738</v>
      </c>
      <c r="E6" s="10">
        <v>41739</v>
      </c>
      <c r="F6" s="10">
        <v>41740</v>
      </c>
      <c r="G6" s="5"/>
    </row>
    <row r="7" spans="1:7" ht="12.75">
      <c r="A7" s="11"/>
      <c r="B7" s="11"/>
      <c r="C7" s="11"/>
      <c r="D7" s="14"/>
      <c r="E7" s="3"/>
      <c r="F7" s="14"/>
      <c r="G7" s="3"/>
    </row>
    <row r="8" spans="1:7" ht="12.75">
      <c r="A8" s="12" t="s">
        <v>1</v>
      </c>
      <c r="B8" s="15" t="s">
        <v>5</v>
      </c>
      <c r="C8" s="5" t="s">
        <v>4</v>
      </c>
      <c r="D8" s="15" t="s">
        <v>5</v>
      </c>
      <c r="E8" s="5" t="s">
        <v>4</v>
      </c>
      <c r="F8" s="15" t="s">
        <v>4</v>
      </c>
      <c r="G8" s="3"/>
    </row>
    <row r="9" spans="1:7" ht="12.75">
      <c r="A9" s="12"/>
      <c r="B9" s="56"/>
      <c r="C9" s="5"/>
      <c r="D9" s="44"/>
      <c r="E9" s="5"/>
      <c r="F9" s="44"/>
      <c r="G9" s="3"/>
    </row>
    <row r="10" spans="1:7" ht="12.75">
      <c r="A10" s="13"/>
      <c r="B10" s="58" t="s">
        <v>45</v>
      </c>
      <c r="C10" s="45" t="s">
        <v>260</v>
      </c>
      <c r="D10" s="44" t="s">
        <v>39</v>
      </c>
      <c r="E10" s="45" t="s">
        <v>251</v>
      </c>
      <c r="F10" s="44" t="s">
        <v>266</v>
      </c>
      <c r="G10" s="3"/>
    </row>
    <row r="11" spans="1:7" ht="12.75">
      <c r="A11" s="13"/>
      <c r="B11" s="13"/>
      <c r="C11" s="45" t="s">
        <v>243</v>
      </c>
      <c r="D11" s="44" t="s">
        <v>20</v>
      </c>
      <c r="E11" s="45" t="s">
        <v>50</v>
      </c>
      <c r="F11" s="44" t="s">
        <v>267</v>
      </c>
      <c r="G11" s="3"/>
    </row>
    <row r="12" spans="1:7" ht="12.75">
      <c r="A12" s="13"/>
      <c r="B12" s="16"/>
      <c r="C12" s="45"/>
      <c r="D12" s="44" t="s">
        <v>43</v>
      </c>
      <c r="E12" s="45" t="s">
        <v>265</v>
      </c>
      <c r="F12" s="44"/>
      <c r="G12" s="3"/>
    </row>
    <row r="13" spans="1:7" ht="12.75">
      <c r="A13" s="13"/>
      <c r="B13" s="16"/>
      <c r="C13" s="3"/>
      <c r="D13" s="44"/>
      <c r="E13" s="3" t="s">
        <v>43</v>
      </c>
      <c r="F13" s="16"/>
      <c r="G13" s="3"/>
    </row>
    <row r="14" spans="1:7" ht="12.75">
      <c r="A14" s="13"/>
      <c r="B14" s="15" t="s">
        <v>9</v>
      </c>
      <c r="C14" s="5" t="s">
        <v>9</v>
      </c>
      <c r="D14" s="15" t="s">
        <v>9</v>
      </c>
      <c r="E14" s="5" t="s">
        <v>9</v>
      </c>
      <c r="F14" s="15" t="s">
        <v>9</v>
      </c>
      <c r="G14" s="3"/>
    </row>
    <row r="15" spans="1:7" ht="12.75">
      <c r="A15" s="13"/>
      <c r="B15" s="44"/>
      <c r="C15" s="58"/>
      <c r="D15" s="44"/>
      <c r="E15" s="5" t="s">
        <v>251</v>
      </c>
      <c r="F15" s="15"/>
      <c r="G15" s="3"/>
    </row>
    <row r="16" spans="1:7" ht="12.75">
      <c r="A16" s="13"/>
      <c r="B16" s="44"/>
      <c r="C16" s="58" t="s">
        <v>54</v>
      </c>
      <c r="D16" s="16"/>
      <c r="E16" s="45"/>
      <c r="F16" s="44"/>
      <c r="G16" s="3"/>
    </row>
    <row r="17" spans="1:7" ht="12.75">
      <c r="A17" s="13"/>
      <c r="B17" s="44"/>
      <c r="C17" s="58" t="s">
        <v>165</v>
      </c>
      <c r="D17" s="16"/>
      <c r="E17" s="45"/>
      <c r="F17" s="44"/>
      <c r="G17" s="3"/>
    </row>
    <row r="18" spans="1:7" ht="12.75">
      <c r="A18" s="13"/>
      <c r="B18" s="13"/>
      <c r="C18" s="58"/>
      <c r="D18" s="16"/>
      <c r="E18" s="3"/>
      <c r="F18" s="16"/>
      <c r="G18" s="3"/>
    </row>
    <row r="19" spans="1:7" ht="12.75">
      <c r="A19" s="17"/>
      <c r="B19" s="17"/>
      <c r="C19" s="19"/>
      <c r="D19" s="18"/>
      <c r="E19" s="19"/>
      <c r="F19" s="18"/>
      <c r="G19" s="3"/>
    </row>
    <row r="20" spans="1:7" ht="12.75">
      <c r="A20" s="25" t="s">
        <v>10</v>
      </c>
      <c r="B20" s="25"/>
      <c r="C20" s="49"/>
      <c r="D20" s="14"/>
      <c r="E20" s="14"/>
      <c r="F20" s="14"/>
      <c r="G20" s="3"/>
    </row>
    <row r="21" spans="1:7" ht="12.75">
      <c r="A21" s="12" t="s">
        <v>6</v>
      </c>
      <c r="B21" s="12"/>
      <c r="C21" s="50"/>
      <c r="D21" s="16"/>
      <c r="E21" s="16"/>
      <c r="F21" s="16"/>
      <c r="G21" s="3"/>
    </row>
    <row r="22" spans="1:7" ht="13.5" thickBot="1">
      <c r="A22" s="27" t="s">
        <v>4</v>
      </c>
      <c r="B22" s="70">
        <f>174.95+13.42</f>
        <v>188.36999999999998</v>
      </c>
      <c r="C22" s="46">
        <f>19.28+310.33+18.48+47.4</f>
        <v>395.49</v>
      </c>
      <c r="D22" s="29">
        <f>31.26+99.95</f>
        <v>131.21</v>
      </c>
      <c r="E22" s="29">
        <f>7.91+174.14</f>
        <v>182.04999999999998</v>
      </c>
      <c r="F22" s="29">
        <f>84.08+31.9+19.81+130.55</f>
        <v>266.34000000000003</v>
      </c>
      <c r="G22" s="3"/>
    </row>
    <row r="23" spans="1:7" ht="13.5" thickTop="1">
      <c r="A23" s="26" t="s">
        <v>9</v>
      </c>
      <c r="B23" s="60"/>
      <c r="C23" s="61">
        <v>188.87</v>
      </c>
      <c r="D23" s="24">
        <v>238.27</v>
      </c>
      <c r="E23" s="24"/>
      <c r="F23" s="24">
        <v>372.53</v>
      </c>
      <c r="G23" s="12"/>
    </row>
    <row r="24" spans="1:7" ht="12.75">
      <c r="A24" s="32"/>
      <c r="B24" s="57"/>
      <c r="C24" s="57"/>
      <c r="D24" s="33"/>
      <c r="E24" s="65"/>
      <c r="F24" s="62"/>
      <c r="G24" s="33"/>
    </row>
    <row r="25" spans="1:6" ht="12.75">
      <c r="A25" s="5" t="s">
        <v>7</v>
      </c>
      <c r="B25" s="23"/>
      <c r="C25" s="23">
        <v>382</v>
      </c>
      <c r="D25" s="6">
        <v>214</v>
      </c>
      <c r="E25" s="23"/>
      <c r="F25" s="63">
        <v>422.5</v>
      </c>
    </row>
    <row r="26" spans="1:6" ht="12.75">
      <c r="A26" s="7" t="s">
        <v>11</v>
      </c>
      <c r="B26" s="44"/>
      <c r="C26" s="44">
        <v>22</v>
      </c>
      <c r="D26" s="3">
        <v>71</v>
      </c>
      <c r="E26" s="16"/>
      <c r="F26" s="13">
        <v>174.5</v>
      </c>
    </row>
    <row r="27" spans="1:6" ht="12.75">
      <c r="A27" s="8"/>
      <c r="B27" s="52"/>
      <c r="C27" s="52"/>
      <c r="D27" s="31"/>
      <c r="E27" s="42"/>
      <c r="F27" s="64"/>
    </row>
    <row r="28" spans="1:6" ht="12.75">
      <c r="A28" s="5" t="s">
        <v>8</v>
      </c>
      <c r="B28" s="12"/>
      <c r="C28" s="12">
        <f>47*3.45+4.5</f>
        <v>166.65</v>
      </c>
      <c r="D28" s="12">
        <f>25*3.45</f>
        <v>86.25</v>
      </c>
      <c r="E28" s="12"/>
      <c r="F28" s="12">
        <f>26*3.45</f>
        <v>89.7</v>
      </c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5" t="s">
        <v>2</v>
      </c>
      <c r="B30" s="15" t="s">
        <v>5</v>
      </c>
      <c r="C30" s="5" t="s">
        <v>4</v>
      </c>
      <c r="D30" s="15" t="s">
        <v>5</v>
      </c>
      <c r="E30" s="5" t="s">
        <v>4</v>
      </c>
      <c r="F30" s="15" t="s">
        <v>4</v>
      </c>
    </row>
    <row r="31" spans="1:6" ht="12.75">
      <c r="A31" s="3"/>
      <c r="B31" s="16"/>
      <c r="C31" s="45"/>
      <c r="D31" s="16"/>
      <c r="E31" s="45"/>
      <c r="F31" s="16"/>
    </row>
    <row r="32" spans="1:6" ht="12.75">
      <c r="A32" s="3"/>
      <c r="B32" s="44" t="s">
        <v>31</v>
      </c>
      <c r="C32" s="45" t="s">
        <v>261</v>
      </c>
      <c r="D32" s="16"/>
      <c r="E32" s="45"/>
      <c r="F32" s="16"/>
    </row>
    <row r="33" spans="1:6" ht="12.75">
      <c r="A33" s="3"/>
      <c r="B33" s="44" t="s">
        <v>50</v>
      </c>
      <c r="C33" s="45" t="s">
        <v>262</v>
      </c>
      <c r="D33" s="16"/>
      <c r="E33" s="45"/>
      <c r="F33" s="16"/>
    </row>
    <row r="34" spans="1:6" ht="12.75">
      <c r="A34" s="3"/>
      <c r="B34" s="16" t="s">
        <v>259</v>
      </c>
      <c r="C34" s="3"/>
      <c r="D34" s="16"/>
      <c r="E34" s="3"/>
      <c r="F34" s="16"/>
    </row>
    <row r="35" spans="1:6" ht="12.75">
      <c r="A35" s="3"/>
      <c r="B35" s="15" t="s">
        <v>9</v>
      </c>
      <c r="C35" s="5" t="s">
        <v>9</v>
      </c>
      <c r="D35" s="15" t="s">
        <v>9</v>
      </c>
      <c r="E35" s="5" t="s">
        <v>9</v>
      </c>
      <c r="F35" s="15" t="s">
        <v>9</v>
      </c>
    </row>
    <row r="36" spans="1:6" ht="12.75">
      <c r="A36" s="3"/>
      <c r="B36" s="16"/>
      <c r="C36" s="16"/>
      <c r="D36" s="16"/>
      <c r="E36" s="3"/>
      <c r="F36" s="44"/>
    </row>
    <row r="37" spans="1:6" ht="12.75">
      <c r="A37" s="3"/>
      <c r="B37" s="16"/>
      <c r="C37" s="16"/>
      <c r="D37" s="16" t="s">
        <v>263</v>
      </c>
      <c r="E37" s="3" t="s">
        <v>264</v>
      </c>
      <c r="F37" s="44"/>
    </row>
    <row r="38" spans="1:6" ht="12.75">
      <c r="A38" s="3"/>
      <c r="B38" s="42"/>
      <c r="C38" s="16"/>
      <c r="D38" s="16" t="s">
        <v>264</v>
      </c>
      <c r="E38" s="3"/>
      <c r="F38" s="44"/>
    </row>
    <row r="39" spans="1:6" ht="12.75">
      <c r="A39" s="19"/>
      <c r="B39" s="18"/>
      <c r="C39" s="18"/>
      <c r="D39" s="18"/>
      <c r="E39" s="19"/>
      <c r="F39" s="18"/>
    </row>
    <row r="40" spans="1:6" ht="12.75">
      <c r="A40" s="5" t="s">
        <v>10</v>
      </c>
      <c r="B40" s="53"/>
      <c r="C40" s="15"/>
      <c r="D40" s="16"/>
      <c r="E40" s="3"/>
      <c r="F40" s="16"/>
    </row>
    <row r="41" spans="1:6" ht="12.75">
      <c r="A41" s="5" t="s">
        <v>6</v>
      </c>
      <c r="B41" s="52"/>
      <c r="C41" s="15"/>
      <c r="D41" s="16"/>
      <c r="E41" s="3"/>
      <c r="F41" s="16"/>
    </row>
    <row r="42" spans="1:6" ht="13.5" thickBot="1">
      <c r="A42" s="35" t="s">
        <v>4</v>
      </c>
      <c r="B42" s="54">
        <f>53.91+187.93+135.92</f>
        <v>377.76</v>
      </c>
      <c r="C42" s="59">
        <f>207.2+44.19</f>
        <v>251.39</v>
      </c>
      <c r="D42" s="29"/>
      <c r="E42" s="28"/>
      <c r="F42" s="29"/>
    </row>
    <row r="43" spans="1:6" ht="13.5" thickTop="1">
      <c r="A43" s="36" t="s">
        <v>9</v>
      </c>
      <c r="B43" s="55"/>
      <c r="C43" s="55"/>
      <c r="D43" s="37">
        <v>434.67</v>
      </c>
      <c r="E43" s="38">
        <v>226.29</v>
      </c>
      <c r="F43" s="37"/>
    </row>
    <row r="44" spans="1:6" ht="12.75">
      <c r="A44" s="5"/>
      <c r="B44" s="53"/>
      <c r="C44" s="15"/>
      <c r="D44" s="16"/>
      <c r="E44" s="14"/>
      <c r="F44" s="16"/>
    </row>
    <row r="45" spans="1:6" ht="12.75">
      <c r="A45" s="5" t="s">
        <v>7</v>
      </c>
      <c r="B45" s="15"/>
      <c r="C45" s="15"/>
      <c r="D45" s="23">
        <v>565</v>
      </c>
      <c r="E45" s="23">
        <v>294</v>
      </c>
      <c r="F45" s="23"/>
    </row>
    <row r="46" spans="1:6" ht="12.75">
      <c r="A46" s="7" t="s">
        <v>11</v>
      </c>
      <c r="B46" s="51"/>
      <c r="C46" s="51"/>
      <c r="D46" s="16"/>
      <c r="E46" s="16"/>
      <c r="F46" s="16"/>
    </row>
    <row r="47" spans="1:6" ht="13.5" thickBot="1">
      <c r="A47" s="5"/>
      <c r="B47" s="52"/>
      <c r="C47" s="15"/>
      <c r="D47" s="16"/>
      <c r="E47" s="42"/>
      <c r="F47" s="16"/>
    </row>
    <row r="48" spans="1:6" ht="13.5" thickTop="1">
      <c r="A48" s="39" t="s">
        <v>8</v>
      </c>
      <c r="B48" s="55">
        <f>25*3.45</f>
        <v>86.25</v>
      </c>
      <c r="C48" s="55">
        <f>16*3.45</f>
        <v>55.2</v>
      </c>
      <c r="D48" s="40"/>
      <c r="E48" s="55"/>
      <c r="F48" s="40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6" ht="12.75">
      <c r="A51" s="5" t="s">
        <v>13</v>
      </c>
      <c r="B51" s="3">
        <f>B22+B23+B42+B43</f>
        <v>566.13</v>
      </c>
      <c r="C51" s="3">
        <f>C22+C23+C42+C43</f>
        <v>835.75</v>
      </c>
      <c r="D51" s="3">
        <f>D22+D23+D42+D43</f>
        <v>804.1500000000001</v>
      </c>
      <c r="E51" s="3">
        <f>E22+E23+E42+E43</f>
        <v>408.34</v>
      </c>
      <c r="F51" s="3">
        <f>F22+F23+F42+F43</f>
        <v>638.87</v>
      </c>
    </row>
    <row r="52" spans="1:5" ht="12.75">
      <c r="A52" s="5"/>
      <c r="B52" s="3"/>
      <c r="C52" s="3"/>
      <c r="D52" s="3"/>
      <c r="E52" s="3"/>
    </row>
    <row r="53" spans="1:6" ht="12.75">
      <c r="A53" s="5" t="s">
        <v>14</v>
      </c>
      <c r="B53" s="3">
        <f>B25+B28+B45+B48</f>
        <v>86.25</v>
      </c>
      <c r="C53" s="3">
        <f>C25+C28+C45+C48</f>
        <v>603.85</v>
      </c>
      <c r="D53" s="3">
        <f>D25+D28+D45+D48</f>
        <v>865.25</v>
      </c>
      <c r="E53" s="3">
        <f>E25+E28+E45+E48</f>
        <v>294</v>
      </c>
      <c r="F53" s="3">
        <f>F25+F28+F45+F48</f>
        <v>512.2</v>
      </c>
    </row>
    <row r="54" spans="1:5" ht="12.75">
      <c r="A54" s="5"/>
      <c r="B54" s="3"/>
      <c r="C54" s="3"/>
      <c r="D54" s="3"/>
      <c r="E54" s="3"/>
    </row>
    <row r="55" spans="1:7" ht="12.75">
      <c r="A55" s="5" t="s">
        <v>15</v>
      </c>
      <c r="B55" s="3">
        <f>B53-B51</f>
        <v>-479.88</v>
      </c>
      <c r="C55" s="3">
        <f>C53-C51</f>
        <v>-231.89999999999998</v>
      </c>
      <c r="D55" s="3">
        <f>D53-D51</f>
        <v>61.09999999999991</v>
      </c>
      <c r="E55" s="3">
        <f>E53-E51</f>
        <v>-114.33999999999997</v>
      </c>
      <c r="F55" s="3">
        <f>F53-F51</f>
        <v>-126.66999999999996</v>
      </c>
      <c r="G55">
        <f>SUM(D55:F55)</f>
        <v>-179.91000000000003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G54"/>
    </sheetView>
  </sheetViews>
  <sheetFormatPr defaultColWidth="11.421875" defaultRowHeight="12.75"/>
  <cols>
    <col min="2" max="2" width="14.00390625" style="0" customWidth="1"/>
    <col min="3" max="3" width="13.8515625" style="0" customWidth="1"/>
    <col min="4" max="4" width="14.140625" style="0" customWidth="1"/>
    <col min="5" max="6" width="14.421875" style="0" customWidth="1"/>
  </cols>
  <sheetData>
    <row r="1" spans="1:7" ht="18">
      <c r="A1" s="74" t="s">
        <v>0</v>
      </c>
      <c r="B1" s="74"/>
      <c r="C1" s="74"/>
      <c r="D1" s="74"/>
      <c r="E1" s="74"/>
      <c r="F1" s="74"/>
      <c r="G1" s="4"/>
    </row>
    <row r="2" spans="1:6" ht="18">
      <c r="A2" s="3"/>
      <c r="B2" s="3"/>
      <c r="C2" s="3"/>
      <c r="D2" s="4"/>
      <c r="E2" s="4"/>
      <c r="F2" s="1"/>
    </row>
    <row r="3" spans="1:7" ht="18">
      <c r="A3" s="75" t="s">
        <v>197</v>
      </c>
      <c r="B3" s="75"/>
      <c r="C3" s="75"/>
      <c r="D3" s="75"/>
      <c r="E3" s="75"/>
      <c r="F3" s="75"/>
      <c r="G3" s="41"/>
    </row>
    <row r="4" spans="1:5" ht="12.75">
      <c r="A4" s="3"/>
      <c r="B4" s="3"/>
      <c r="C4" s="3"/>
      <c r="D4" s="3"/>
      <c r="E4" s="3"/>
    </row>
    <row r="5" spans="1:7" ht="12.75">
      <c r="A5" s="9" t="s">
        <v>3</v>
      </c>
      <c r="B5" s="10">
        <v>41715</v>
      </c>
      <c r="C5" s="10">
        <v>41716</v>
      </c>
      <c r="D5" s="10">
        <v>41717</v>
      </c>
      <c r="E5" s="10">
        <v>41718</v>
      </c>
      <c r="F5" s="10">
        <v>41719</v>
      </c>
      <c r="G5" s="5"/>
    </row>
    <row r="6" spans="1:7" ht="12.75">
      <c r="A6" s="11"/>
      <c r="B6" s="11"/>
      <c r="C6" s="11"/>
      <c r="D6" s="14"/>
      <c r="E6" s="3"/>
      <c r="F6" s="14"/>
      <c r="G6" s="3"/>
    </row>
    <row r="7" spans="1:7" ht="12.75">
      <c r="A7" s="12" t="s">
        <v>1</v>
      </c>
      <c r="B7" s="15" t="s">
        <v>5</v>
      </c>
      <c r="C7" s="5" t="s">
        <v>4</v>
      </c>
      <c r="D7" s="15" t="s">
        <v>5</v>
      </c>
      <c r="E7" s="5" t="s">
        <v>4</v>
      </c>
      <c r="F7" s="15" t="s">
        <v>4</v>
      </c>
      <c r="G7" s="3"/>
    </row>
    <row r="8" spans="1:7" ht="12.75">
      <c r="A8" s="12"/>
      <c r="B8" s="56"/>
      <c r="C8" s="5"/>
      <c r="D8" s="44"/>
      <c r="E8" s="5"/>
      <c r="F8" s="44"/>
      <c r="G8" s="3"/>
    </row>
    <row r="9" spans="1:7" ht="12.75">
      <c r="A9" s="13"/>
      <c r="B9" s="58" t="s">
        <v>198</v>
      </c>
      <c r="C9" s="45" t="s">
        <v>204</v>
      </c>
      <c r="D9" s="44" t="s">
        <v>208</v>
      </c>
      <c r="E9" s="45" t="s">
        <v>212</v>
      </c>
      <c r="F9" s="44"/>
      <c r="G9" s="3"/>
    </row>
    <row r="10" spans="1:7" ht="12.75">
      <c r="A10" s="13"/>
      <c r="B10" s="56"/>
      <c r="C10" s="45" t="s">
        <v>205</v>
      </c>
      <c r="D10" s="44" t="s">
        <v>209</v>
      </c>
      <c r="E10" s="45" t="s">
        <v>213</v>
      </c>
      <c r="F10" s="44"/>
      <c r="G10" s="3"/>
    </row>
    <row r="11" spans="1:7" ht="12.75">
      <c r="A11" s="13"/>
      <c r="B11" s="16"/>
      <c r="C11" s="45" t="s">
        <v>206</v>
      </c>
      <c r="D11" s="44" t="s">
        <v>210</v>
      </c>
      <c r="E11" s="3"/>
      <c r="F11" s="44"/>
      <c r="G11" s="3"/>
    </row>
    <row r="12" spans="1:7" ht="12.75">
      <c r="A12" s="13"/>
      <c r="B12" s="16"/>
      <c r="C12" s="3"/>
      <c r="D12" s="44" t="s">
        <v>211</v>
      </c>
      <c r="E12" s="3"/>
      <c r="F12" s="16"/>
      <c r="G12" s="3"/>
    </row>
    <row r="13" spans="1:7" ht="12.75">
      <c r="A13" s="13"/>
      <c r="B13" s="15" t="s">
        <v>9</v>
      </c>
      <c r="C13" s="5" t="s">
        <v>9</v>
      </c>
      <c r="D13" s="15" t="s">
        <v>9</v>
      </c>
      <c r="E13" s="5" t="s">
        <v>9</v>
      </c>
      <c r="F13" s="15" t="s">
        <v>9</v>
      </c>
      <c r="G13" s="3"/>
    </row>
    <row r="14" spans="1:7" ht="12.75">
      <c r="A14" s="13"/>
      <c r="B14" s="44"/>
      <c r="C14" s="58" t="s">
        <v>200</v>
      </c>
      <c r="D14" s="15"/>
      <c r="E14" s="5"/>
      <c r="F14" s="15"/>
      <c r="G14" s="3"/>
    </row>
    <row r="15" spans="1:7" ht="12.75">
      <c r="A15" s="13"/>
      <c r="B15" s="44"/>
      <c r="C15" s="58" t="s">
        <v>201</v>
      </c>
      <c r="D15" s="16"/>
      <c r="E15" s="45"/>
      <c r="F15" s="44"/>
      <c r="G15" s="3"/>
    </row>
    <row r="16" spans="1:7" ht="12.75">
      <c r="A16" s="13"/>
      <c r="B16" s="44"/>
      <c r="C16" s="58" t="s">
        <v>202</v>
      </c>
      <c r="D16" s="16"/>
      <c r="E16" s="45"/>
      <c r="F16" s="44"/>
      <c r="G16" s="3"/>
    </row>
    <row r="17" spans="1:7" ht="12.75">
      <c r="A17" s="13"/>
      <c r="B17" s="13"/>
      <c r="C17" s="58" t="s">
        <v>203</v>
      </c>
      <c r="D17" s="16"/>
      <c r="E17" s="3"/>
      <c r="F17" s="16"/>
      <c r="G17" s="3"/>
    </row>
    <row r="18" spans="1:7" ht="12.75">
      <c r="A18" s="17"/>
      <c r="B18" s="17"/>
      <c r="C18" s="19"/>
      <c r="D18" s="18"/>
      <c r="E18" s="19"/>
      <c r="F18" s="18"/>
      <c r="G18" s="3"/>
    </row>
    <row r="19" spans="1:7" ht="12.75">
      <c r="A19" s="25" t="s">
        <v>10</v>
      </c>
      <c r="B19" s="25"/>
      <c r="C19" s="49"/>
      <c r="D19" s="14"/>
      <c r="E19" s="14"/>
      <c r="F19" s="14"/>
      <c r="G19" s="3"/>
    </row>
    <row r="20" spans="1:7" ht="12.75">
      <c r="A20" s="12" t="s">
        <v>6</v>
      </c>
      <c r="B20" s="12"/>
      <c r="C20" s="50"/>
      <c r="D20" s="16"/>
      <c r="E20" s="16"/>
      <c r="F20" s="16"/>
      <c r="G20" s="3"/>
    </row>
    <row r="21" spans="1:7" ht="13.5" thickBot="1">
      <c r="A21" s="27" t="s">
        <v>4</v>
      </c>
      <c r="B21" s="70">
        <f>15.37+127.38</f>
        <v>142.75</v>
      </c>
      <c r="C21" s="46">
        <f>28.8+29.01+193.29</f>
        <v>251.1</v>
      </c>
      <c r="D21" s="29">
        <f>52.18+204.04+178.8+48.32</f>
        <v>483.34</v>
      </c>
      <c r="E21" s="29">
        <f>7.3+17.3+171.67</f>
        <v>196.26999999999998</v>
      </c>
      <c r="F21" s="29">
        <f>123.86+119.27+68.05</f>
        <v>311.18</v>
      </c>
      <c r="G21" s="3"/>
    </row>
    <row r="22" spans="1:7" ht="13.5" thickTop="1">
      <c r="A22" s="26" t="s">
        <v>9</v>
      </c>
      <c r="B22" s="60"/>
      <c r="C22" s="61">
        <v>451.56</v>
      </c>
      <c r="D22" s="24">
        <v>279.75</v>
      </c>
      <c r="E22" s="24">
        <v>227.93</v>
      </c>
      <c r="F22" s="24"/>
      <c r="G22" s="3"/>
    </row>
    <row r="23" spans="1:7" ht="12.75">
      <c r="A23" s="32"/>
      <c r="B23" s="57"/>
      <c r="C23" s="57"/>
      <c r="D23" s="33"/>
      <c r="E23" s="65"/>
      <c r="F23" s="62"/>
      <c r="G23" s="33"/>
    </row>
    <row r="24" spans="1:6" ht="12.75">
      <c r="A24" s="5" t="s">
        <v>7</v>
      </c>
      <c r="B24" s="23">
        <v>420</v>
      </c>
      <c r="C24" s="23">
        <v>912</v>
      </c>
      <c r="D24" s="6">
        <v>195</v>
      </c>
      <c r="E24" s="23">
        <f>305.5</f>
        <v>305.5</v>
      </c>
      <c r="F24" s="63">
        <v>578</v>
      </c>
    </row>
    <row r="25" spans="1:6" ht="12.75">
      <c r="A25" s="7" t="s">
        <v>11</v>
      </c>
      <c r="B25" s="44">
        <v>192</v>
      </c>
      <c r="C25" s="44">
        <v>335</v>
      </c>
      <c r="D25" s="3">
        <v>50</v>
      </c>
      <c r="E25" s="16">
        <v>116.5</v>
      </c>
      <c r="F25" s="13">
        <v>269</v>
      </c>
    </row>
    <row r="26" spans="1:6" ht="12.75">
      <c r="A26" s="8"/>
      <c r="B26" s="52"/>
      <c r="C26" s="52"/>
      <c r="D26" s="31"/>
      <c r="E26" s="42"/>
      <c r="F26" s="64"/>
    </row>
    <row r="27" spans="1:6" ht="12.75">
      <c r="A27" s="5" t="s">
        <v>8</v>
      </c>
      <c r="B27" s="12"/>
      <c r="C27" s="71">
        <f>48*3.45</f>
        <v>165.60000000000002</v>
      </c>
      <c r="D27" s="68">
        <f>24*3.45</f>
        <v>82.80000000000001</v>
      </c>
      <c r="E27" s="69">
        <f>48*3.45</f>
        <v>165.60000000000002</v>
      </c>
      <c r="F27" s="68">
        <f>24*3.45</f>
        <v>82.80000000000001</v>
      </c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5" t="s">
        <v>4</v>
      </c>
      <c r="D29" s="15" t="s">
        <v>5</v>
      </c>
      <c r="E29" s="5" t="s">
        <v>4</v>
      </c>
      <c r="F29" s="15" t="s">
        <v>4</v>
      </c>
    </row>
    <row r="30" spans="1:6" ht="12.75">
      <c r="A30" s="3"/>
      <c r="B30" s="16"/>
      <c r="C30" s="45"/>
      <c r="D30" s="16"/>
      <c r="E30" s="3"/>
      <c r="F30" s="16"/>
    </row>
    <row r="31" spans="1:6" ht="12.75">
      <c r="A31" s="3"/>
      <c r="B31" s="44" t="s">
        <v>97</v>
      </c>
      <c r="C31" s="45" t="s">
        <v>207</v>
      </c>
      <c r="D31" s="16"/>
      <c r="E31" s="45" t="s">
        <v>214</v>
      </c>
      <c r="F31" s="16"/>
    </row>
    <row r="32" spans="1:6" ht="12.75">
      <c r="A32" s="3"/>
      <c r="B32" s="44" t="s">
        <v>199</v>
      </c>
      <c r="C32" s="45" t="s">
        <v>179</v>
      </c>
      <c r="D32" s="16"/>
      <c r="E32" s="45" t="s">
        <v>215</v>
      </c>
      <c r="F32" s="16"/>
    </row>
    <row r="33" spans="1:6" ht="12.75">
      <c r="A33" s="3"/>
      <c r="B33" s="16"/>
      <c r="C33" s="3"/>
      <c r="D33" s="16"/>
      <c r="E33" s="3"/>
      <c r="F33" s="16"/>
    </row>
    <row r="34" spans="1:6" ht="12.75">
      <c r="A34" s="3"/>
      <c r="B34" s="15" t="s">
        <v>9</v>
      </c>
      <c r="C34" s="5" t="s">
        <v>9</v>
      </c>
      <c r="D34" s="15" t="s">
        <v>9</v>
      </c>
      <c r="E34" s="5" t="s">
        <v>9</v>
      </c>
      <c r="F34" s="15" t="s">
        <v>9</v>
      </c>
    </row>
    <row r="35" spans="1:6" ht="12.75">
      <c r="A35" s="3"/>
      <c r="B35" s="16"/>
      <c r="C35" s="16"/>
      <c r="D35" s="16"/>
      <c r="E35" s="3"/>
      <c r="F35" s="72" t="s">
        <v>216</v>
      </c>
    </row>
    <row r="36" spans="1:6" ht="12.75">
      <c r="A36" s="3"/>
      <c r="B36" s="16"/>
      <c r="C36" s="16"/>
      <c r="D36" s="16"/>
      <c r="E36" s="3"/>
      <c r="F36" s="43"/>
    </row>
    <row r="37" spans="1:6" ht="12.75">
      <c r="A37" s="3"/>
      <c r="B37" s="42"/>
      <c r="C37" s="16"/>
      <c r="D37" s="16"/>
      <c r="E37" s="3"/>
      <c r="F37" s="16"/>
    </row>
    <row r="38" spans="1:6" ht="12.75">
      <c r="A38" s="19"/>
      <c r="B38" s="18"/>
      <c r="C38" s="18"/>
      <c r="D38" s="18"/>
      <c r="E38" s="19"/>
      <c r="F38" s="18"/>
    </row>
    <row r="39" spans="1:6" ht="12.75">
      <c r="A39" s="5" t="s">
        <v>10</v>
      </c>
      <c r="B39" s="53"/>
      <c r="C39" s="15"/>
      <c r="D39" s="16"/>
      <c r="E39" s="3"/>
      <c r="F39" s="16"/>
    </row>
    <row r="40" spans="1:6" ht="12.75">
      <c r="A40" s="5" t="s">
        <v>6</v>
      </c>
      <c r="B40" s="52"/>
      <c r="C40" s="15"/>
      <c r="D40" s="16"/>
      <c r="E40" s="3"/>
      <c r="F40" s="16"/>
    </row>
    <row r="41" spans="1:6" ht="13.5" thickBot="1">
      <c r="A41" s="35" t="s">
        <v>4</v>
      </c>
      <c r="B41" s="54">
        <f>151.27+156.61+32.74</f>
        <v>340.62</v>
      </c>
      <c r="C41" s="59">
        <f>18.56+219.82</f>
        <v>238.38</v>
      </c>
      <c r="D41" s="29"/>
      <c r="E41" s="28">
        <f>604.48+116.24</f>
        <v>720.72</v>
      </c>
      <c r="F41" s="29"/>
    </row>
    <row r="42" spans="1:6" ht="13.5" thickTop="1">
      <c r="A42" s="36" t="s">
        <v>9</v>
      </c>
      <c r="B42" s="55"/>
      <c r="C42" s="55"/>
      <c r="D42" s="37"/>
      <c r="E42" s="38"/>
      <c r="F42" s="37">
        <v>522.1</v>
      </c>
    </row>
    <row r="43" spans="1:6" ht="12.75">
      <c r="A43" s="5"/>
      <c r="B43" s="53"/>
      <c r="C43" s="15"/>
      <c r="D43" s="16"/>
      <c r="E43" s="14"/>
      <c r="F43" s="16"/>
    </row>
    <row r="44" spans="1:6" ht="12.75">
      <c r="A44" s="5" t="s">
        <v>7</v>
      </c>
      <c r="B44" s="15"/>
      <c r="C44" s="15"/>
      <c r="D44" s="23"/>
      <c r="E44" s="23"/>
      <c r="F44" s="23">
        <v>1572</v>
      </c>
    </row>
    <row r="45" spans="1:6" ht="12.75">
      <c r="A45" s="7" t="s">
        <v>11</v>
      </c>
      <c r="B45" s="51"/>
      <c r="C45" s="51"/>
      <c r="D45" s="16"/>
      <c r="E45" s="16"/>
      <c r="F45" s="16">
        <v>525.5</v>
      </c>
    </row>
    <row r="46" spans="1:6" ht="12.75">
      <c r="A46" s="5"/>
      <c r="B46" s="52"/>
      <c r="C46" s="15"/>
      <c r="D46" s="16"/>
      <c r="E46" s="42"/>
      <c r="F46" s="16"/>
    </row>
    <row r="47" spans="1:6" ht="12.75">
      <c r="A47" s="39" t="s">
        <v>8</v>
      </c>
      <c r="B47" s="66">
        <f>24*3.45</f>
        <v>82.80000000000001</v>
      </c>
      <c r="C47" s="66">
        <f>28*3.45</f>
        <v>96.60000000000001</v>
      </c>
      <c r="D47" s="40"/>
      <c r="E47" s="67">
        <f>32*3.45</f>
        <v>110.4</v>
      </c>
      <c r="F47" s="40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6" ht="12.75">
      <c r="A50" s="5" t="s">
        <v>13</v>
      </c>
      <c r="B50" s="3">
        <f>B21+B22+B41+B42</f>
        <v>483.37</v>
      </c>
      <c r="C50" s="3">
        <f>C21+C22+C41+C42</f>
        <v>941.04</v>
      </c>
      <c r="D50" s="3">
        <f>D21+D22+D41+D42</f>
        <v>763.0899999999999</v>
      </c>
      <c r="E50" s="3">
        <f>E21+E22+E41+E42</f>
        <v>1144.92</v>
      </c>
      <c r="F50" s="3">
        <f>F21+F22+F41+F42</f>
        <v>833.28</v>
      </c>
    </row>
    <row r="51" spans="1:5" ht="12.75">
      <c r="A51" s="5"/>
      <c r="B51" s="3"/>
      <c r="C51" s="3"/>
      <c r="D51" s="3"/>
      <c r="E51" s="3"/>
    </row>
    <row r="52" spans="1:6" ht="12.75">
      <c r="A52" s="5" t="s">
        <v>14</v>
      </c>
      <c r="B52" s="3">
        <f>B24+B27+B44+B47</f>
        <v>502.8</v>
      </c>
      <c r="C52" s="3">
        <f>C24+C27+C44+C47</f>
        <v>1174.1999999999998</v>
      </c>
      <c r="D52" s="3">
        <f>D24+D27+D44+D47</f>
        <v>277.8</v>
      </c>
      <c r="E52" s="3">
        <f>E24+E27+E44+E47</f>
        <v>581.5</v>
      </c>
      <c r="F52" s="3">
        <f>F24+F27+F44+F47</f>
        <v>2232.8</v>
      </c>
    </row>
    <row r="53" spans="1:5" ht="12.75">
      <c r="A53" s="5"/>
      <c r="B53" s="3"/>
      <c r="C53" s="3"/>
      <c r="D53" s="3"/>
      <c r="E53" s="3"/>
    </row>
    <row r="54" spans="1:7" ht="12.75">
      <c r="A54" s="5" t="s">
        <v>15</v>
      </c>
      <c r="B54" s="3">
        <f>B52-B50</f>
        <v>19.430000000000007</v>
      </c>
      <c r="C54" s="3">
        <f>C52-C50</f>
        <v>233.15999999999985</v>
      </c>
      <c r="D54" s="3">
        <f>D52-D50</f>
        <v>-485.2899999999999</v>
      </c>
      <c r="E54" s="3">
        <f>E52-E50</f>
        <v>-563.4200000000001</v>
      </c>
      <c r="F54" s="3">
        <f>F52-F50</f>
        <v>1399.5200000000002</v>
      </c>
      <c r="G54">
        <f>SUM(D54:F54)</f>
        <v>350.8100000000002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2">
      <selection activeCell="M41" sqref="M41"/>
    </sheetView>
  </sheetViews>
  <sheetFormatPr defaultColWidth="11.421875" defaultRowHeight="12.75"/>
  <sheetData>
    <row r="2" spans="1:7" ht="18">
      <c r="A2" s="74" t="s">
        <v>0</v>
      </c>
      <c r="B2" s="74"/>
      <c r="C2" s="74"/>
      <c r="D2" s="74"/>
      <c r="E2" s="74"/>
      <c r="F2" s="74"/>
      <c r="G2" s="4"/>
    </row>
    <row r="3" spans="1:6" ht="18">
      <c r="A3" s="3"/>
      <c r="B3" s="3"/>
      <c r="C3" s="3"/>
      <c r="D3" s="4"/>
      <c r="E3" s="4"/>
      <c r="F3" s="1"/>
    </row>
    <row r="4" spans="1:7" ht="18">
      <c r="A4" s="75" t="s">
        <v>268</v>
      </c>
      <c r="B4" s="75"/>
      <c r="C4" s="75"/>
      <c r="D4" s="75"/>
      <c r="E4" s="75"/>
      <c r="F4" s="75"/>
      <c r="G4" s="41"/>
    </row>
    <row r="5" spans="1:5" ht="12.75">
      <c r="A5" s="3"/>
      <c r="B5" s="3"/>
      <c r="C5" s="3"/>
      <c r="D5" s="3"/>
      <c r="E5" s="3"/>
    </row>
    <row r="6" spans="1:7" ht="12.75">
      <c r="A6" s="9" t="s">
        <v>3</v>
      </c>
      <c r="B6" s="10">
        <v>41743</v>
      </c>
      <c r="C6" s="10">
        <v>41744</v>
      </c>
      <c r="D6" s="10">
        <v>41745</v>
      </c>
      <c r="E6" s="10">
        <v>41746</v>
      </c>
      <c r="F6" s="10">
        <v>41747</v>
      </c>
      <c r="G6" s="5"/>
    </row>
    <row r="7" spans="1:7" ht="12.75">
      <c r="A7" s="11"/>
      <c r="B7" s="11"/>
      <c r="C7" s="11"/>
      <c r="D7" s="14"/>
      <c r="E7" s="3"/>
      <c r="F7" s="14"/>
      <c r="G7" s="3"/>
    </row>
    <row r="8" spans="1:7" ht="12.75">
      <c r="A8" s="12" t="s">
        <v>1</v>
      </c>
      <c r="B8" s="15" t="s">
        <v>5</v>
      </c>
      <c r="C8" s="5" t="s">
        <v>4</v>
      </c>
      <c r="D8" s="15" t="s">
        <v>5</v>
      </c>
      <c r="E8" s="5" t="s">
        <v>4</v>
      </c>
      <c r="F8" s="15" t="s">
        <v>4</v>
      </c>
      <c r="G8" s="3"/>
    </row>
    <row r="9" spans="1:7" ht="12.75">
      <c r="A9" s="12"/>
      <c r="B9" s="56"/>
      <c r="C9" s="5"/>
      <c r="D9" s="44"/>
      <c r="E9" s="5"/>
      <c r="F9" s="44"/>
      <c r="G9" s="3"/>
    </row>
    <row r="10" spans="1:7" ht="12.75">
      <c r="A10" s="13"/>
      <c r="B10" s="58" t="s">
        <v>270</v>
      </c>
      <c r="C10" s="45" t="s">
        <v>44</v>
      </c>
      <c r="D10" s="44" t="s">
        <v>275</v>
      </c>
      <c r="E10" s="73" t="s">
        <v>279</v>
      </c>
      <c r="F10" s="44" t="s">
        <v>280</v>
      </c>
      <c r="G10" s="3"/>
    </row>
    <row r="11" spans="1:7" ht="12.75">
      <c r="A11" s="13"/>
      <c r="B11" s="13" t="s">
        <v>271</v>
      </c>
      <c r="C11" s="45" t="s">
        <v>273</v>
      </c>
      <c r="D11" s="44" t="s">
        <v>276</v>
      </c>
      <c r="F11" s="44"/>
      <c r="G11" s="3"/>
    </row>
    <row r="12" spans="1:7" ht="12.75">
      <c r="A12" s="13"/>
      <c r="B12" s="16" t="s">
        <v>272</v>
      </c>
      <c r="C12" s="45"/>
      <c r="D12" s="44" t="s">
        <v>277</v>
      </c>
      <c r="E12" s="45"/>
      <c r="F12" s="44"/>
      <c r="G12" s="3"/>
    </row>
    <row r="13" spans="1:7" ht="12.75">
      <c r="A13" s="13"/>
      <c r="B13" s="16"/>
      <c r="C13" s="3"/>
      <c r="D13" s="44" t="s">
        <v>43</v>
      </c>
      <c r="E13" s="3"/>
      <c r="F13" s="16"/>
      <c r="G13" s="3"/>
    </row>
    <row r="14" spans="1:7" ht="12.75">
      <c r="A14" s="13"/>
      <c r="B14" s="15" t="s">
        <v>9</v>
      </c>
      <c r="C14" s="5" t="s">
        <v>9</v>
      </c>
      <c r="D14" s="15" t="s">
        <v>9</v>
      </c>
      <c r="E14" s="5" t="s">
        <v>9</v>
      </c>
      <c r="F14" s="15" t="s">
        <v>9</v>
      </c>
      <c r="G14" s="3"/>
    </row>
    <row r="15" spans="1:7" ht="12.75">
      <c r="A15" s="13"/>
      <c r="B15" s="44"/>
      <c r="C15" s="58"/>
      <c r="D15" s="44"/>
      <c r="E15" s="5" t="s">
        <v>251</v>
      </c>
      <c r="F15" s="15"/>
      <c r="G15" s="3"/>
    </row>
    <row r="16" spans="1:7" ht="12.75">
      <c r="A16" s="13"/>
      <c r="B16" s="44"/>
      <c r="C16" s="58"/>
      <c r="D16" s="16" t="s">
        <v>33</v>
      </c>
      <c r="E16" s="45"/>
      <c r="F16" s="44"/>
      <c r="G16" s="3"/>
    </row>
    <row r="17" spans="1:7" ht="12.75">
      <c r="A17" s="13"/>
      <c r="B17" s="44"/>
      <c r="C17" s="58"/>
      <c r="D17" s="16"/>
      <c r="E17" s="45"/>
      <c r="F17" s="44"/>
      <c r="G17" s="3"/>
    </row>
    <row r="18" spans="1:7" ht="12.75">
      <c r="A18" s="13"/>
      <c r="B18" s="13"/>
      <c r="C18" s="58"/>
      <c r="D18" s="16"/>
      <c r="E18" s="3"/>
      <c r="F18" s="16"/>
      <c r="G18" s="3"/>
    </row>
    <row r="19" spans="1:7" ht="12.75">
      <c r="A19" s="17"/>
      <c r="B19" s="17"/>
      <c r="C19" s="19"/>
      <c r="D19" s="18"/>
      <c r="E19" s="19"/>
      <c r="F19" s="18"/>
      <c r="G19" s="3"/>
    </row>
    <row r="20" spans="1:7" ht="12.75">
      <c r="A20" s="25" t="s">
        <v>10</v>
      </c>
      <c r="B20" s="25"/>
      <c r="C20" s="49"/>
      <c r="D20" s="14"/>
      <c r="E20" s="14"/>
      <c r="F20" s="14"/>
      <c r="G20" s="3"/>
    </row>
    <row r="21" spans="1:7" ht="12.75">
      <c r="A21" s="12" t="s">
        <v>6</v>
      </c>
      <c r="B21" s="12"/>
      <c r="C21" s="50"/>
      <c r="D21" s="16"/>
      <c r="E21" s="16"/>
      <c r="F21" s="16"/>
      <c r="G21" s="3"/>
    </row>
    <row r="22" spans="1:7" ht="13.5" thickBot="1">
      <c r="A22" s="27" t="s">
        <v>4</v>
      </c>
      <c r="B22" s="70">
        <v>34.98</v>
      </c>
      <c r="C22" s="46">
        <f>6.5+5.32+458.57</f>
        <v>470.39</v>
      </c>
      <c r="D22" s="29">
        <f>80.52+49.4+46.88+141.59</f>
        <v>318.39</v>
      </c>
      <c r="E22" s="29">
        <v>189.73</v>
      </c>
      <c r="F22" s="29">
        <v>66.29</v>
      </c>
      <c r="G22" s="3"/>
    </row>
    <row r="23" spans="1:7" ht="13.5" thickTop="1">
      <c r="A23" s="26" t="s">
        <v>9</v>
      </c>
      <c r="B23" s="60"/>
      <c r="C23" s="61"/>
      <c r="D23" s="24">
        <v>278.53</v>
      </c>
      <c r="E23" s="24"/>
      <c r="F23" s="24"/>
      <c r="G23" s="12"/>
    </row>
    <row r="24" spans="1:7" ht="12.75">
      <c r="A24" s="32"/>
      <c r="B24" s="57"/>
      <c r="C24" s="57"/>
      <c r="D24" s="33"/>
      <c r="E24" s="65"/>
      <c r="F24" s="62"/>
      <c r="G24" s="33"/>
    </row>
    <row r="25" spans="1:6" ht="12.75">
      <c r="A25" s="5" t="s">
        <v>7</v>
      </c>
      <c r="B25" s="23"/>
      <c r="C25" s="23"/>
      <c r="D25" s="6">
        <f>70+198</f>
        <v>268</v>
      </c>
      <c r="E25" s="23"/>
      <c r="F25" s="63"/>
    </row>
    <row r="26" spans="1:6" ht="12.75">
      <c r="A26" s="7" t="s">
        <v>11</v>
      </c>
      <c r="B26" s="44"/>
      <c r="C26" s="44"/>
      <c r="D26" s="3">
        <v>14.11</v>
      </c>
      <c r="E26" s="16"/>
      <c r="F26" s="13"/>
    </row>
    <row r="27" spans="1:6" ht="12.75">
      <c r="A27" s="8"/>
      <c r="B27" s="52"/>
      <c r="C27" s="52"/>
      <c r="D27" s="31"/>
      <c r="E27" s="42"/>
      <c r="F27" s="64"/>
    </row>
    <row r="28" spans="1:6" ht="12.75">
      <c r="A28" s="5" t="s">
        <v>8</v>
      </c>
      <c r="B28" s="12"/>
      <c r="C28" s="12">
        <f>32*3.45</f>
        <v>110.4</v>
      </c>
      <c r="D28" s="12">
        <f>24*3.45</f>
        <v>82.80000000000001</v>
      </c>
      <c r="E28" s="12">
        <f>24*3.45</f>
        <v>82.80000000000001</v>
      </c>
      <c r="F28" s="12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5" t="s">
        <v>2</v>
      </c>
      <c r="B30" s="15" t="s">
        <v>5</v>
      </c>
      <c r="C30" s="5" t="s">
        <v>4</v>
      </c>
      <c r="D30" s="15" t="s">
        <v>5</v>
      </c>
      <c r="E30" s="5" t="s">
        <v>4</v>
      </c>
      <c r="F30" s="15" t="s">
        <v>4</v>
      </c>
    </row>
    <row r="31" spans="1:6" ht="12.75">
      <c r="A31" s="3"/>
      <c r="B31" s="16"/>
      <c r="C31" s="45" t="s">
        <v>274</v>
      </c>
      <c r="D31" s="16"/>
      <c r="E31" s="45"/>
      <c r="F31" s="16"/>
    </row>
    <row r="32" spans="1:6" ht="12.75">
      <c r="A32" s="3"/>
      <c r="B32" s="44"/>
      <c r="C32" s="45" t="s">
        <v>165</v>
      </c>
      <c r="D32" s="16"/>
      <c r="E32" s="45" t="s">
        <v>44</v>
      </c>
      <c r="F32" s="16"/>
    </row>
    <row r="33" spans="1:6" ht="12.75">
      <c r="A33" s="3"/>
      <c r="B33" s="44"/>
      <c r="C33" s="45"/>
      <c r="D33" s="16"/>
      <c r="E33" s="45" t="s">
        <v>278</v>
      </c>
      <c r="F33" s="16"/>
    </row>
    <row r="34" spans="1:6" ht="12.75">
      <c r="A34" s="3"/>
      <c r="B34" s="16"/>
      <c r="C34" s="3"/>
      <c r="D34" s="16"/>
      <c r="E34" s="3"/>
      <c r="F34" s="16"/>
    </row>
    <row r="35" spans="1:6" ht="12.75">
      <c r="A35" s="3"/>
      <c r="B35" s="15" t="s">
        <v>9</v>
      </c>
      <c r="C35" s="5" t="s">
        <v>9</v>
      </c>
      <c r="D35" s="15" t="s">
        <v>9</v>
      </c>
      <c r="E35" s="5" t="s">
        <v>9</v>
      </c>
      <c r="F35" s="15" t="s">
        <v>9</v>
      </c>
    </row>
    <row r="36" spans="1:6" ht="12.75">
      <c r="A36" s="3"/>
      <c r="B36" s="16"/>
      <c r="C36" s="16"/>
      <c r="D36" s="16"/>
      <c r="E36" s="3"/>
      <c r="F36" s="44"/>
    </row>
    <row r="37" spans="1:6" ht="12.75">
      <c r="A37" s="3"/>
      <c r="B37" s="16"/>
      <c r="C37" s="16"/>
      <c r="D37" s="16"/>
      <c r="E37" s="3"/>
      <c r="F37" s="44"/>
    </row>
    <row r="38" spans="1:6" ht="12.75">
      <c r="A38" s="3"/>
      <c r="B38" s="42"/>
      <c r="C38" s="16"/>
      <c r="D38" s="16"/>
      <c r="E38" s="3"/>
      <c r="F38" s="44"/>
    </row>
    <row r="39" spans="1:6" ht="12.75">
      <c r="A39" s="19"/>
      <c r="B39" s="18"/>
      <c r="C39" s="18"/>
      <c r="D39" s="18"/>
      <c r="E39" s="19"/>
      <c r="F39" s="18"/>
    </row>
    <row r="40" spans="1:6" ht="12.75">
      <c r="A40" s="5" t="s">
        <v>10</v>
      </c>
      <c r="B40" s="53"/>
      <c r="C40" s="15"/>
      <c r="D40" s="16"/>
      <c r="E40" s="3"/>
      <c r="F40" s="16"/>
    </row>
    <row r="41" spans="1:6" ht="12.75">
      <c r="A41" s="5" t="s">
        <v>6</v>
      </c>
      <c r="B41" s="52"/>
      <c r="C41" s="15"/>
      <c r="D41" s="16"/>
      <c r="E41" s="3"/>
      <c r="F41" s="16"/>
    </row>
    <row r="42" spans="1:6" ht="13.5" thickBot="1">
      <c r="A42" s="35" t="s">
        <v>4</v>
      </c>
      <c r="B42" s="54"/>
      <c r="C42" s="59">
        <f>23.48+389.96</f>
        <v>413.44</v>
      </c>
      <c r="D42" s="29"/>
      <c r="E42" s="28">
        <v>340.86</v>
      </c>
      <c r="F42" s="29">
        <v>213.43</v>
      </c>
    </row>
    <row r="43" spans="1:6" ht="13.5" thickTop="1">
      <c r="A43" s="36" t="s">
        <v>9</v>
      </c>
      <c r="B43" s="55"/>
      <c r="C43" s="55"/>
      <c r="D43" s="37"/>
      <c r="E43" s="38"/>
      <c r="F43" s="37"/>
    </row>
    <row r="44" spans="1:6" ht="12.75">
      <c r="A44" s="5"/>
      <c r="B44" s="53"/>
      <c r="C44" s="15"/>
      <c r="D44" s="16"/>
      <c r="E44" s="14"/>
      <c r="F44" s="16"/>
    </row>
    <row r="45" spans="1:6" ht="12.75">
      <c r="A45" s="5" t="s">
        <v>7</v>
      </c>
      <c r="B45" s="15"/>
      <c r="C45" s="15"/>
      <c r="D45" s="23"/>
      <c r="E45" s="23"/>
      <c r="F45" s="23">
        <v>352</v>
      </c>
    </row>
    <row r="46" spans="1:6" ht="12.75">
      <c r="A46" s="7" t="s">
        <v>11</v>
      </c>
      <c r="B46" s="51"/>
      <c r="C46" s="51"/>
      <c r="D46" s="16"/>
      <c r="E46" s="16"/>
      <c r="F46" s="16"/>
    </row>
    <row r="47" spans="1:6" ht="13.5" thickBot="1">
      <c r="A47" s="5"/>
      <c r="B47" s="52"/>
      <c r="C47" s="15"/>
      <c r="D47" s="16"/>
      <c r="E47" s="42"/>
      <c r="F47" s="16"/>
    </row>
    <row r="48" spans="1:6" ht="13.5" thickTop="1">
      <c r="A48" s="39" t="s">
        <v>8</v>
      </c>
      <c r="B48" s="55"/>
      <c r="C48" s="55">
        <f>24*3.45</f>
        <v>82.80000000000001</v>
      </c>
      <c r="D48" s="40"/>
      <c r="E48" s="55">
        <f>68*3.45</f>
        <v>234.60000000000002</v>
      </c>
      <c r="F48" s="40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6" ht="12.75">
      <c r="A51" s="5" t="s">
        <v>13</v>
      </c>
      <c r="B51" s="3">
        <f>B22+B23+B42+B43</f>
        <v>34.98</v>
      </c>
      <c r="C51" s="3">
        <f>C22+C23+C42+C43</f>
        <v>883.8299999999999</v>
      </c>
      <c r="D51" s="3">
        <f>D22+D23+D42+D43</f>
        <v>596.92</v>
      </c>
      <c r="E51" s="3">
        <f>E22+E23+E42+E43</f>
        <v>530.59</v>
      </c>
      <c r="F51" s="3">
        <f>F22+F23+F42+F43</f>
        <v>279.72</v>
      </c>
    </row>
    <row r="52" spans="1:5" ht="12.75">
      <c r="A52" s="5"/>
      <c r="B52" s="3"/>
      <c r="C52" s="3"/>
      <c r="D52" s="3"/>
      <c r="E52" s="3"/>
    </row>
    <row r="53" spans="1:6" ht="12.75">
      <c r="A53" s="5" t="s">
        <v>14</v>
      </c>
      <c r="B53" s="3">
        <f>B25+B28+B45+B48</f>
        <v>0</v>
      </c>
      <c r="C53" s="3">
        <f>C25+C28+C45+C48</f>
        <v>193.20000000000002</v>
      </c>
      <c r="D53" s="3">
        <f>D25+D28+D45+D48</f>
        <v>350.8</v>
      </c>
      <c r="E53" s="3">
        <f>E25+E28+E45+E48</f>
        <v>317.40000000000003</v>
      </c>
      <c r="F53" s="3">
        <f>F25+F28+F45+F48</f>
        <v>352</v>
      </c>
    </row>
    <row r="54" spans="1:5" ht="12.75">
      <c r="A54" s="5"/>
      <c r="B54" s="3"/>
      <c r="C54" s="3"/>
      <c r="D54" s="3"/>
      <c r="E54" s="3"/>
    </row>
    <row r="55" spans="1:7" ht="12.75">
      <c r="A55" s="5" t="s">
        <v>15</v>
      </c>
      <c r="B55" s="3">
        <f>B53-B51</f>
        <v>-34.98</v>
      </c>
      <c r="C55" s="3">
        <f>C53-C51</f>
        <v>-690.6299999999999</v>
      </c>
      <c r="D55" s="3">
        <f>D53-D51</f>
        <v>-246.11999999999995</v>
      </c>
      <c r="E55" s="3">
        <f>E53-E51</f>
        <v>-213.19</v>
      </c>
      <c r="F55" s="3">
        <f>F53-F51</f>
        <v>72.27999999999997</v>
      </c>
      <c r="G55">
        <f>SUM(D55:F55)</f>
        <v>-387.03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A1" sqref="A1:G55"/>
    </sheetView>
  </sheetViews>
  <sheetFormatPr defaultColWidth="11.421875" defaultRowHeight="12.75"/>
  <sheetData>
    <row r="2" spans="1:7" ht="18">
      <c r="A2" s="74" t="s">
        <v>0</v>
      </c>
      <c r="B2" s="74"/>
      <c r="C2" s="74"/>
      <c r="D2" s="74"/>
      <c r="E2" s="74"/>
      <c r="F2" s="74"/>
      <c r="G2" s="4"/>
    </row>
    <row r="3" spans="1:6" ht="18">
      <c r="A3" s="3"/>
      <c r="B3" s="3"/>
      <c r="C3" s="3"/>
      <c r="D3" s="4"/>
      <c r="E3" s="4"/>
      <c r="F3" s="1"/>
    </row>
    <row r="4" spans="1:7" ht="18">
      <c r="A4" s="75" t="s">
        <v>269</v>
      </c>
      <c r="B4" s="75"/>
      <c r="C4" s="75"/>
      <c r="D4" s="75"/>
      <c r="E4" s="75"/>
      <c r="F4" s="75"/>
      <c r="G4" s="41"/>
    </row>
    <row r="5" spans="1:5" ht="12.75">
      <c r="A5" s="3"/>
      <c r="B5" s="3"/>
      <c r="C5" s="3"/>
      <c r="D5" s="3"/>
      <c r="E5" s="3"/>
    </row>
    <row r="6" spans="1:7" ht="12.75">
      <c r="A6" s="9" t="s">
        <v>3</v>
      </c>
      <c r="B6" s="10">
        <v>41764</v>
      </c>
      <c r="C6" s="10">
        <v>41765</v>
      </c>
      <c r="D6" s="10">
        <v>41766</v>
      </c>
      <c r="E6" s="10"/>
      <c r="F6" s="10">
        <v>41768</v>
      </c>
      <c r="G6" s="5"/>
    </row>
    <row r="7" spans="1:7" ht="12.75">
      <c r="A7" s="11"/>
      <c r="B7" s="11"/>
      <c r="C7" s="11"/>
      <c r="D7" s="14"/>
      <c r="E7" s="3"/>
      <c r="F7" s="14"/>
      <c r="G7" s="3"/>
    </row>
    <row r="8" spans="1:7" ht="12.75">
      <c r="A8" s="12" t="s">
        <v>1</v>
      </c>
      <c r="B8" s="15" t="s">
        <v>5</v>
      </c>
      <c r="C8" s="5" t="s">
        <v>4</v>
      </c>
      <c r="D8" s="15" t="s">
        <v>5</v>
      </c>
      <c r="E8" s="5" t="s">
        <v>4</v>
      </c>
      <c r="F8" s="15" t="s">
        <v>4</v>
      </c>
      <c r="G8" s="3"/>
    </row>
    <row r="9" spans="1:7" ht="12.75">
      <c r="A9" s="12"/>
      <c r="B9" s="56"/>
      <c r="C9" s="5"/>
      <c r="D9" s="44"/>
      <c r="E9" s="5"/>
      <c r="F9" s="44"/>
      <c r="G9" s="3"/>
    </row>
    <row r="10" spans="1:7" ht="12.75">
      <c r="A10" s="13"/>
      <c r="B10" s="58" t="s">
        <v>281</v>
      </c>
      <c r="C10" s="45" t="s">
        <v>285</v>
      </c>
      <c r="D10" s="44" t="s">
        <v>46</v>
      </c>
      <c r="E10" s="45"/>
      <c r="F10" s="44"/>
      <c r="G10" s="3"/>
    </row>
    <row r="11" spans="1:7" ht="12.75">
      <c r="A11" s="13"/>
      <c r="B11" s="13" t="s">
        <v>271</v>
      </c>
      <c r="C11" s="45"/>
      <c r="D11" s="44" t="s">
        <v>287</v>
      </c>
      <c r="E11" s="45"/>
      <c r="F11" s="44"/>
      <c r="G11" s="3"/>
    </row>
    <row r="12" spans="1:7" ht="12.75">
      <c r="A12" s="13"/>
      <c r="B12" s="16" t="s">
        <v>272</v>
      </c>
      <c r="C12" s="45"/>
      <c r="D12" s="44" t="s">
        <v>288</v>
      </c>
      <c r="E12" s="45"/>
      <c r="F12" s="44"/>
      <c r="G12" s="3"/>
    </row>
    <row r="13" spans="1:7" ht="12.75">
      <c r="A13" s="13"/>
      <c r="B13" s="16"/>
      <c r="C13" s="3"/>
      <c r="D13" s="44"/>
      <c r="E13" s="3"/>
      <c r="F13" s="16"/>
      <c r="G13" s="3"/>
    </row>
    <row r="14" spans="1:7" ht="12.75">
      <c r="A14" s="13"/>
      <c r="B14" s="15" t="s">
        <v>9</v>
      </c>
      <c r="C14" s="5" t="s">
        <v>9</v>
      </c>
      <c r="D14" s="15" t="s">
        <v>9</v>
      </c>
      <c r="E14" s="5" t="s">
        <v>9</v>
      </c>
      <c r="F14" s="15" t="s">
        <v>9</v>
      </c>
      <c r="G14" s="3"/>
    </row>
    <row r="15" spans="1:7" ht="12.75">
      <c r="A15" s="13"/>
      <c r="B15" s="44"/>
      <c r="C15" s="58"/>
      <c r="D15" s="44"/>
      <c r="E15" s="5" t="s">
        <v>251</v>
      </c>
      <c r="F15" s="15"/>
      <c r="G15" s="3"/>
    </row>
    <row r="16" spans="1:7" ht="12.75">
      <c r="A16" s="13"/>
      <c r="B16" s="44"/>
      <c r="C16" s="58" t="s">
        <v>283</v>
      </c>
      <c r="D16" s="16"/>
      <c r="E16" s="45"/>
      <c r="F16" s="44"/>
      <c r="G16" s="3"/>
    </row>
    <row r="17" spans="1:7" ht="12.75">
      <c r="A17" s="13"/>
      <c r="B17" s="44"/>
      <c r="C17" s="58" t="s">
        <v>284</v>
      </c>
      <c r="D17" s="16"/>
      <c r="E17" s="45"/>
      <c r="F17" s="44"/>
      <c r="G17" s="3"/>
    </row>
    <row r="18" spans="1:7" ht="12.75">
      <c r="A18" s="13"/>
      <c r="B18" s="13"/>
      <c r="C18" s="58" t="s">
        <v>17</v>
      </c>
      <c r="D18" s="16"/>
      <c r="E18" s="3"/>
      <c r="F18" s="16"/>
      <c r="G18" s="3"/>
    </row>
    <row r="19" spans="1:7" ht="12.75">
      <c r="A19" s="17"/>
      <c r="B19" s="17"/>
      <c r="C19" s="19"/>
      <c r="D19" s="18"/>
      <c r="E19" s="19"/>
      <c r="F19" s="18"/>
      <c r="G19" s="3"/>
    </row>
    <row r="20" spans="1:7" ht="12.75">
      <c r="A20" s="25" t="s">
        <v>10</v>
      </c>
      <c r="B20" s="25"/>
      <c r="C20" s="49"/>
      <c r="D20" s="14"/>
      <c r="E20" s="14"/>
      <c r="F20" s="14"/>
      <c r="G20" s="3"/>
    </row>
    <row r="21" spans="1:7" ht="12.75">
      <c r="A21" s="12" t="s">
        <v>6</v>
      </c>
      <c r="B21" s="12"/>
      <c r="C21" s="50"/>
      <c r="D21" s="16"/>
      <c r="E21" s="16"/>
      <c r="F21" s="16"/>
      <c r="G21" s="3"/>
    </row>
    <row r="22" spans="1:7" ht="13.5" thickBot="1">
      <c r="A22" s="27" t="s">
        <v>4</v>
      </c>
      <c r="B22" s="70">
        <f>10.52+140.6</f>
        <v>151.12</v>
      </c>
      <c r="C22" s="46">
        <f>54.98+36.34</f>
        <v>91.32</v>
      </c>
      <c r="D22" s="29">
        <v>166.06</v>
      </c>
      <c r="E22" s="29"/>
      <c r="F22" s="29"/>
      <c r="G22" s="3"/>
    </row>
    <row r="23" spans="1:7" ht="13.5" thickTop="1">
      <c r="A23" s="26" t="s">
        <v>9</v>
      </c>
      <c r="B23" s="60"/>
      <c r="C23" s="61">
        <v>321.34</v>
      </c>
      <c r="D23" s="24"/>
      <c r="E23" s="24"/>
      <c r="F23" s="24"/>
      <c r="G23" s="12"/>
    </row>
    <row r="24" spans="1:7" ht="12.75">
      <c r="A24" s="32"/>
      <c r="B24" s="57"/>
      <c r="C24" s="57"/>
      <c r="D24" s="33"/>
      <c r="E24" s="65"/>
      <c r="F24" s="62"/>
      <c r="G24" s="33"/>
    </row>
    <row r="25" spans="1:6" ht="12.75">
      <c r="A25" s="5" t="s">
        <v>7</v>
      </c>
      <c r="B25" s="23">
        <v>26</v>
      </c>
      <c r="C25" s="23">
        <f>420+39</f>
        <v>459</v>
      </c>
      <c r="D25" s="6"/>
      <c r="E25" s="23"/>
      <c r="F25" s="63"/>
    </row>
    <row r="26" spans="1:6" ht="12.75">
      <c r="A26" s="7" t="s">
        <v>11</v>
      </c>
      <c r="B26" s="44"/>
      <c r="C26" s="44"/>
      <c r="D26" s="3"/>
      <c r="E26" s="16"/>
      <c r="F26" s="13"/>
    </row>
    <row r="27" spans="1:6" ht="12.75">
      <c r="A27" s="8"/>
      <c r="B27" s="52"/>
      <c r="C27" s="52"/>
      <c r="D27" s="31"/>
      <c r="E27" s="42"/>
      <c r="F27" s="64"/>
    </row>
    <row r="28" spans="1:6" ht="12.75">
      <c r="A28" s="5" t="s">
        <v>8</v>
      </c>
      <c r="B28" s="12"/>
      <c r="C28" s="12"/>
      <c r="D28" s="12"/>
      <c r="E28" s="12"/>
      <c r="F28" s="12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5" t="s">
        <v>2</v>
      </c>
      <c r="B30" s="15" t="s">
        <v>5</v>
      </c>
      <c r="C30" s="5" t="s">
        <v>4</v>
      </c>
      <c r="D30" s="15" t="s">
        <v>5</v>
      </c>
      <c r="E30" s="5" t="s">
        <v>4</v>
      </c>
      <c r="F30" s="15" t="s">
        <v>4</v>
      </c>
    </row>
    <row r="31" spans="1:6" ht="12.75">
      <c r="A31" s="3"/>
      <c r="B31" s="16"/>
      <c r="C31" s="45"/>
      <c r="D31" s="16"/>
      <c r="E31" s="45"/>
      <c r="F31" s="16"/>
    </row>
    <row r="32" spans="1:6" ht="12.75">
      <c r="A32" s="3"/>
      <c r="B32" s="44" t="s">
        <v>31</v>
      </c>
      <c r="C32" s="45" t="s">
        <v>286</v>
      </c>
      <c r="D32" s="16"/>
      <c r="E32" s="45"/>
      <c r="F32" s="16" t="s">
        <v>289</v>
      </c>
    </row>
    <row r="33" spans="1:6" ht="12.75">
      <c r="A33" s="3"/>
      <c r="B33" s="44" t="s">
        <v>50</v>
      </c>
      <c r="C33" s="45" t="e">
        <f>+examen</f>
        <v>#NAME?</v>
      </c>
      <c r="D33" s="16"/>
      <c r="E33" s="45"/>
      <c r="F33" s="16"/>
    </row>
    <row r="34" spans="1:6" ht="12.75">
      <c r="A34" s="3"/>
      <c r="B34" s="16" t="s">
        <v>282</v>
      </c>
      <c r="C34" s="3"/>
      <c r="D34" s="16"/>
      <c r="E34" s="3"/>
      <c r="F34" s="16"/>
    </row>
    <row r="35" spans="1:6" ht="12.75">
      <c r="A35" s="3"/>
      <c r="B35" s="15" t="s">
        <v>9</v>
      </c>
      <c r="C35" s="5" t="s">
        <v>9</v>
      </c>
      <c r="D35" s="15" t="s">
        <v>9</v>
      </c>
      <c r="E35" s="5" t="s">
        <v>9</v>
      </c>
      <c r="F35" s="15" t="s">
        <v>9</v>
      </c>
    </row>
    <row r="36" spans="1:6" ht="12.75">
      <c r="A36" s="3"/>
      <c r="B36" s="16"/>
      <c r="C36" s="16"/>
      <c r="D36" s="16"/>
      <c r="E36" s="3"/>
      <c r="F36" s="44"/>
    </row>
    <row r="37" spans="1:6" ht="12.75">
      <c r="A37" s="3"/>
      <c r="B37" s="16"/>
      <c r="C37" s="16"/>
      <c r="D37" s="16"/>
      <c r="E37" s="3"/>
      <c r="F37" s="44"/>
    </row>
    <row r="38" spans="1:6" ht="12.75">
      <c r="A38" s="3"/>
      <c r="B38" s="42"/>
      <c r="C38" s="16"/>
      <c r="D38" s="16"/>
      <c r="E38" s="3"/>
      <c r="F38" s="44"/>
    </row>
    <row r="39" spans="1:6" ht="12.75">
      <c r="A39" s="19"/>
      <c r="B39" s="18"/>
      <c r="C39" s="18"/>
      <c r="D39" s="18"/>
      <c r="E39" s="19"/>
      <c r="F39" s="18"/>
    </row>
    <row r="40" spans="1:6" ht="12.75">
      <c r="A40" s="5" t="s">
        <v>10</v>
      </c>
      <c r="B40" s="53"/>
      <c r="C40" s="15"/>
      <c r="D40" s="16"/>
      <c r="E40" s="3"/>
      <c r="F40" s="16"/>
    </row>
    <row r="41" spans="1:6" ht="12.75">
      <c r="A41" s="5" t="s">
        <v>6</v>
      </c>
      <c r="B41" s="52"/>
      <c r="C41" s="15"/>
      <c r="D41" s="16"/>
      <c r="E41" s="3"/>
      <c r="F41" s="16"/>
    </row>
    <row r="42" spans="1:6" ht="13.5" thickBot="1">
      <c r="A42" s="35" t="s">
        <v>4</v>
      </c>
      <c r="B42" s="54">
        <f>5.06+140.34+94.54+5.79+13.07</f>
        <v>258.8</v>
      </c>
      <c r="C42" s="59">
        <f>52.03+230.93</f>
        <v>282.96000000000004</v>
      </c>
      <c r="D42" s="29"/>
      <c r="E42" s="28"/>
      <c r="F42" s="29">
        <v>46.95</v>
      </c>
    </row>
    <row r="43" spans="1:6" ht="13.5" thickTop="1">
      <c r="A43" s="36" t="s">
        <v>9</v>
      </c>
      <c r="B43" s="55"/>
      <c r="C43" s="55"/>
      <c r="D43" s="37"/>
      <c r="E43" s="38"/>
      <c r="F43" s="37"/>
    </row>
    <row r="44" spans="1:6" ht="12.75">
      <c r="A44" s="5"/>
      <c r="B44" s="53"/>
      <c r="C44" s="15"/>
      <c r="D44" s="16"/>
      <c r="E44" s="14"/>
      <c r="F44" s="16"/>
    </row>
    <row r="45" spans="1:6" ht="12.75">
      <c r="A45" s="5" t="s">
        <v>7</v>
      </c>
      <c r="B45" s="15"/>
      <c r="C45" s="15"/>
      <c r="D45" s="23"/>
      <c r="E45" s="23"/>
      <c r="F45" s="23"/>
    </row>
    <row r="46" spans="1:6" ht="12.75">
      <c r="A46" s="7" t="s">
        <v>11</v>
      </c>
      <c r="B46" s="51"/>
      <c r="C46" s="51"/>
      <c r="D46" s="16"/>
      <c r="E46" s="16"/>
      <c r="F46" s="16"/>
    </row>
    <row r="47" spans="1:6" ht="13.5" thickBot="1">
      <c r="A47" s="5"/>
      <c r="B47" s="52"/>
      <c r="C47" s="15"/>
      <c r="D47" s="16"/>
      <c r="E47" s="42"/>
      <c r="F47" s="16"/>
    </row>
    <row r="48" spans="1:6" ht="13.5" thickTop="1">
      <c r="A48" s="39" t="s">
        <v>8</v>
      </c>
      <c r="B48" s="55"/>
      <c r="C48" s="55"/>
      <c r="D48" s="40"/>
      <c r="E48" s="55"/>
      <c r="F48" s="40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6" ht="12.75">
      <c r="A51" s="5" t="s">
        <v>13</v>
      </c>
      <c r="B51" s="3">
        <f>B22+B23+B42+B43</f>
        <v>409.92</v>
      </c>
      <c r="C51" s="3">
        <f>C22+C23+C42+C43</f>
        <v>695.62</v>
      </c>
      <c r="D51" s="3">
        <f>D22+D23+D42+D43</f>
        <v>166.06</v>
      </c>
      <c r="E51" s="3">
        <f>E22+E23+E42+E43</f>
        <v>0</v>
      </c>
      <c r="F51" s="3">
        <f>F22+F23+F42+F43</f>
        <v>46.95</v>
      </c>
    </row>
    <row r="52" spans="1:5" ht="12.75">
      <c r="A52" s="5"/>
      <c r="B52" s="3"/>
      <c r="C52" s="3"/>
      <c r="D52" s="3"/>
      <c r="E52" s="3"/>
    </row>
    <row r="53" spans="1:6" ht="12.75">
      <c r="A53" s="5" t="s">
        <v>14</v>
      </c>
      <c r="B53" s="3">
        <f>B25+B28+B45+B48</f>
        <v>26</v>
      </c>
      <c r="C53" s="3">
        <f>C25+C28+C45+C48</f>
        <v>459</v>
      </c>
      <c r="D53" s="3">
        <f>D25+D28+D45+D48</f>
        <v>0</v>
      </c>
      <c r="E53" s="3">
        <f>E25+E28+E45+E48</f>
        <v>0</v>
      </c>
      <c r="F53" s="3">
        <f>F25+F28+F45+F48</f>
        <v>0</v>
      </c>
    </row>
    <row r="54" spans="1:5" ht="12.75">
      <c r="A54" s="5"/>
      <c r="B54" s="3"/>
      <c r="C54" s="3"/>
      <c r="D54" s="3"/>
      <c r="E54" s="3"/>
    </row>
    <row r="55" spans="1:7" ht="12.75">
      <c r="A55" s="5" t="s">
        <v>15</v>
      </c>
      <c r="B55" s="3">
        <f>B53-B51</f>
        <v>-383.92</v>
      </c>
      <c r="C55" s="3">
        <f>C53-C51</f>
        <v>-236.62</v>
      </c>
      <c r="D55" s="3">
        <f>D53-D51</f>
        <v>-166.06</v>
      </c>
      <c r="E55" s="3">
        <f>E53-E51</f>
        <v>0</v>
      </c>
      <c r="F55" s="3">
        <f>F53-F51</f>
        <v>-46.95</v>
      </c>
      <c r="G55">
        <f>SUM(D55:F55)</f>
        <v>-213.01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J38" sqref="J38"/>
    </sheetView>
  </sheetViews>
  <sheetFormatPr defaultColWidth="11.421875" defaultRowHeight="12.75"/>
  <sheetData>
    <row r="2" spans="1:7" ht="18">
      <c r="A2" s="74" t="s">
        <v>0</v>
      </c>
      <c r="B2" s="74"/>
      <c r="C2" s="74"/>
      <c r="D2" s="74"/>
      <c r="E2" s="74"/>
      <c r="F2" s="74"/>
      <c r="G2" s="4"/>
    </row>
    <row r="3" spans="1:6" ht="18">
      <c r="A3" s="3"/>
      <c r="B3" s="3"/>
      <c r="C3" s="3"/>
      <c r="D3" s="4"/>
      <c r="E3" s="4"/>
      <c r="F3" s="1"/>
    </row>
    <row r="4" spans="1:7" ht="18">
      <c r="A4" s="75" t="s">
        <v>290</v>
      </c>
      <c r="B4" s="75"/>
      <c r="C4" s="75"/>
      <c r="D4" s="75"/>
      <c r="E4" s="75"/>
      <c r="F4" s="75"/>
      <c r="G4" s="41"/>
    </row>
    <row r="5" spans="1:5" ht="12.75">
      <c r="A5" s="3"/>
      <c r="B5" s="3"/>
      <c r="C5" s="3"/>
      <c r="D5" s="3"/>
      <c r="E5" s="3"/>
    </row>
    <row r="6" spans="1:7" ht="12.75">
      <c r="A6" s="9" t="s">
        <v>3</v>
      </c>
      <c r="B6" s="10">
        <v>41792</v>
      </c>
      <c r="C6" s="10">
        <v>41793</v>
      </c>
      <c r="D6" s="10">
        <v>41794</v>
      </c>
      <c r="E6" s="10">
        <v>41795</v>
      </c>
      <c r="F6" s="10">
        <v>41796</v>
      </c>
      <c r="G6" s="5"/>
    </row>
    <row r="7" spans="1:7" ht="12.75">
      <c r="A7" s="11"/>
      <c r="B7" s="11"/>
      <c r="C7" s="11"/>
      <c r="D7" s="14"/>
      <c r="E7" s="3"/>
      <c r="F7" s="14"/>
      <c r="G7" s="3"/>
    </row>
    <row r="8" spans="1:7" ht="12.75">
      <c r="A8" s="12" t="s">
        <v>1</v>
      </c>
      <c r="B8" s="15" t="s">
        <v>5</v>
      </c>
      <c r="C8" s="5" t="s">
        <v>4</v>
      </c>
      <c r="D8" s="15" t="s">
        <v>5</v>
      </c>
      <c r="E8" s="5" t="s">
        <v>4</v>
      </c>
      <c r="F8" s="15" t="s">
        <v>4</v>
      </c>
      <c r="G8" s="3"/>
    </row>
    <row r="9" spans="1:7" ht="12.75">
      <c r="A9" s="12"/>
      <c r="B9" s="56"/>
      <c r="C9" s="5"/>
      <c r="D9" s="44"/>
      <c r="E9" s="5"/>
      <c r="F9" s="44"/>
      <c r="G9" s="3"/>
    </row>
    <row r="10" spans="1:7" ht="12.75">
      <c r="A10" s="13"/>
      <c r="B10" s="58" t="s">
        <v>291</v>
      </c>
      <c r="C10" s="45" t="s">
        <v>291</v>
      </c>
      <c r="D10" s="44" t="s">
        <v>291</v>
      </c>
      <c r="E10" s="45" t="s">
        <v>291</v>
      </c>
      <c r="F10" s="44" t="s">
        <v>291</v>
      </c>
      <c r="G10" s="3"/>
    </row>
    <row r="11" spans="1:7" ht="12.75">
      <c r="A11" s="13"/>
      <c r="B11" s="13"/>
      <c r="C11" s="45"/>
      <c r="D11" s="44"/>
      <c r="E11" s="45"/>
      <c r="F11" s="44"/>
      <c r="G11" s="3"/>
    </row>
    <row r="12" spans="1:7" ht="12.75">
      <c r="A12" s="13"/>
      <c r="B12" s="16"/>
      <c r="C12" s="45"/>
      <c r="D12" s="44"/>
      <c r="E12" s="45"/>
      <c r="F12" s="44"/>
      <c r="G12" s="3"/>
    </row>
    <row r="13" spans="1:7" ht="12.75">
      <c r="A13" s="13"/>
      <c r="B13" s="16"/>
      <c r="C13" s="3"/>
      <c r="D13" s="44"/>
      <c r="E13" s="3"/>
      <c r="F13" s="16"/>
      <c r="G13" s="3"/>
    </row>
    <row r="14" spans="1:7" ht="12.75">
      <c r="A14" s="13"/>
      <c r="B14" s="15" t="s">
        <v>9</v>
      </c>
      <c r="C14" s="5" t="s">
        <v>9</v>
      </c>
      <c r="D14" s="15" t="s">
        <v>9</v>
      </c>
      <c r="E14" s="5" t="s">
        <v>9</v>
      </c>
      <c r="F14" s="15" t="s">
        <v>9</v>
      </c>
      <c r="G14" s="3"/>
    </row>
    <row r="15" spans="1:7" ht="12.75">
      <c r="A15" s="13"/>
      <c r="B15" s="44"/>
      <c r="C15" s="58"/>
      <c r="D15" s="44"/>
      <c r="E15" s="5"/>
      <c r="F15" s="15"/>
      <c r="G15" s="3"/>
    </row>
    <row r="16" spans="1:7" ht="12.75">
      <c r="A16" s="13"/>
      <c r="B16" s="44"/>
      <c r="C16" s="58"/>
      <c r="D16" s="16"/>
      <c r="E16" s="45"/>
      <c r="F16" s="44"/>
      <c r="G16" s="3"/>
    </row>
    <row r="17" spans="1:7" ht="12.75">
      <c r="A17" s="13"/>
      <c r="B17" s="44"/>
      <c r="C17" s="58"/>
      <c r="D17" s="16"/>
      <c r="E17" s="45"/>
      <c r="F17" s="44"/>
      <c r="G17" s="3"/>
    </row>
    <row r="18" spans="1:7" ht="12.75">
      <c r="A18" s="13"/>
      <c r="B18" s="13"/>
      <c r="C18" s="58"/>
      <c r="D18" s="16"/>
      <c r="E18" s="3"/>
      <c r="F18" s="16"/>
      <c r="G18" s="3"/>
    </row>
    <row r="19" spans="1:7" ht="12.75">
      <c r="A19" s="17"/>
      <c r="B19" s="17"/>
      <c r="C19" s="19"/>
      <c r="D19" s="18"/>
      <c r="E19" s="19"/>
      <c r="F19" s="18"/>
      <c r="G19" s="3"/>
    </row>
    <row r="20" spans="1:7" ht="12.75">
      <c r="A20" s="25" t="s">
        <v>10</v>
      </c>
      <c r="B20" s="25"/>
      <c r="C20" s="49"/>
      <c r="D20" s="14"/>
      <c r="E20" s="14"/>
      <c r="F20" s="14"/>
      <c r="G20" s="3"/>
    </row>
    <row r="21" spans="1:7" ht="12.75">
      <c r="A21" s="12" t="s">
        <v>6</v>
      </c>
      <c r="B21" s="12"/>
      <c r="C21" s="50"/>
      <c r="D21" s="16"/>
      <c r="E21" s="16"/>
      <c r="F21" s="16"/>
      <c r="G21" s="3"/>
    </row>
    <row r="22" spans="1:7" ht="13.5" thickBot="1">
      <c r="A22" s="27" t="s">
        <v>4</v>
      </c>
      <c r="B22" s="70">
        <v>637.86</v>
      </c>
      <c r="C22" s="46">
        <f>102.69+392.57</f>
        <v>495.26</v>
      </c>
      <c r="D22" s="29">
        <f>297.43+333.7</f>
        <v>631.13</v>
      </c>
      <c r="E22" s="29">
        <f>137.05+237.33+197.35</f>
        <v>571.73</v>
      </c>
      <c r="F22" s="29">
        <f>116.06+226.42+72.02</f>
        <v>414.5</v>
      </c>
      <c r="G22" s="3"/>
    </row>
    <row r="23" spans="1:7" ht="13.5" thickTop="1">
      <c r="A23" s="26" t="s">
        <v>9</v>
      </c>
      <c r="B23" s="60"/>
      <c r="C23" s="61"/>
      <c r="D23" s="24"/>
      <c r="E23" s="24"/>
      <c r="F23" s="24"/>
      <c r="G23" s="12"/>
    </row>
    <row r="24" spans="1:7" ht="12.75">
      <c r="A24" s="32"/>
      <c r="B24" s="57"/>
      <c r="C24" s="57"/>
      <c r="D24" s="33"/>
      <c r="E24" s="65"/>
      <c r="F24" s="62"/>
      <c r="G24" s="33"/>
    </row>
    <row r="25" spans="1:6" ht="12.75">
      <c r="A25" s="5" t="s">
        <v>7</v>
      </c>
      <c r="B25" s="23"/>
      <c r="C25" s="23"/>
      <c r="D25" s="6">
        <v>432</v>
      </c>
      <c r="E25" s="23">
        <v>360</v>
      </c>
      <c r="F25" s="63">
        <v>360</v>
      </c>
    </row>
    <row r="26" spans="1:6" ht="12.75">
      <c r="A26" s="7" t="s">
        <v>11</v>
      </c>
      <c r="B26" s="44"/>
      <c r="C26" s="44"/>
      <c r="D26" s="3"/>
      <c r="E26" s="16"/>
      <c r="F26" s="13"/>
    </row>
    <row r="27" spans="1:6" ht="12.75">
      <c r="A27" s="8"/>
      <c r="B27" s="52"/>
      <c r="C27" s="52"/>
      <c r="D27" s="31"/>
      <c r="E27" s="42"/>
      <c r="F27" s="64"/>
    </row>
    <row r="28" spans="1:6" ht="12.75">
      <c r="A28" s="5" t="s">
        <v>8</v>
      </c>
      <c r="B28" s="12"/>
      <c r="C28" s="12"/>
      <c r="D28" s="12"/>
      <c r="E28" s="12"/>
      <c r="F28" s="12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5" t="s">
        <v>2</v>
      </c>
      <c r="B30" s="15" t="s">
        <v>5</v>
      </c>
      <c r="C30" s="5" t="s">
        <v>4</v>
      </c>
      <c r="D30" s="15" t="s">
        <v>5</v>
      </c>
      <c r="E30" s="5" t="s">
        <v>4</v>
      </c>
      <c r="F30" s="15" t="s">
        <v>4</v>
      </c>
    </row>
    <row r="31" spans="1:6" ht="12.75">
      <c r="A31" s="3"/>
      <c r="B31" s="16"/>
      <c r="C31" s="45"/>
      <c r="D31" s="16"/>
      <c r="E31" s="45"/>
      <c r="F31" s="16"/>
    </row>
    <row r="32" spans="1:6" ht="12.75">
      <c r="A32" s="3"/>
      <c r="B32" s="44"/>
      <c r="C32" s="45"/>
      <c r="D32" s="16" t="s">
        <v>291</v>
      </c>
      <c r="E32" s="45"/>
      <c r="F32" s="16"/>
    </row>
    <row r="33" spans="1:6" ht="12.75">
      <c r="A33" s="3"/>
      <c r="B33" s="44"/>
      <c r="C33" s="45"/>
      <c r="D33" s="16"/>
      <c r="E33" s="45"/>
      <c r="F33" s="16"/>
    </row>
    <row r="34" spans="1:6" ht="12.75">
      <c r="A34" s="3"/>
      <c r="B34" s="16"/>
      <c r="C34" s="3"/>
      <c r="D34" s="16"/>
      <c r="E34" s="3"/>
      <c r="F34" s="16"/>
    </row>
    <row r="35" spans="1:6" ht="12.75">
      <c r="A35" s="3"/>
      <c r="B35" s="15" t="s">
        <v>9</v>
      </c>
      <c r="C35" s="5" t="s">
        <v>9</v>
      </c>
      <c r="D35" s="15" t="s">
        <v>9</v>
      </c>
      <c r="E35" s="5" t="s">
        <v>9</v>
      </c>
      <c r="F35" s="15" t="s">
        <v>9</v>
      </c>
    </row>
    <row r="36" spans="1:6" ht="12.75">
      <c r="A36" s="3"/>
      <c r="B36" s="16"/>
      <c r="C36" s="16"/>
      <c r="D36" s="16"/>
      <c r="E36" s="3"/>
      <c r="F36" s="44"/>
    </row>
    <row r="37" spans="1:6" ht="12.75">
      <c r="A37" s="3"/>
      <c r="B37" s="16"/>
      <c r="C37" s="16"/>
      <c r="D37" s="16"/>
      <c r="E37" s="3"/>
      <c r="F37" s="44"/>
    </row>
    <row r="38" spans="1:6" ht="12.75">
      <c r="A38" s="3"/>
      <c r="B38" s="42"/>
      <c r="C38" s="16"/>
      <c r="D38" s="16"/>
      <c r="E38" s="3"/>
      <c r="F38" s="44"/>
    </row>
    <row r="39" spans="1:6" ht="12.75">
      <c r="A39" s="19"/>
      <c r="B39" s="18"/>
      <c r="C39" s="18"/>
      <c r="D39" s="18"/>
      <c r="E39" s="19"/>
      <c r="F39" s="18"/>
    </row>
    <row r="40" spans="1:6" ht="12.75">
      <c r="A40" s="5" t="s">
        <v>10</v>
      </c>
      <c r="B40" s="53"/>
      <c r="C40" s="15"/>
      <c r="D40" s="16"/>
      <c r="E40" s="3"/>
      <c r="F40" s="16"/>
    </row>
    <row r="41" spans="1:6" ht="12.75">
      <c r="A41" s="5" t="s">
        <v>6</v>
      </c>
      <c r="B41" s="52"/>
      <c r="C41" s="15"/>
      <c r="D41" s="16"/>
      <c r="E41" s="3"/>
      <c r="F41" s="16"/>
    </row>
    <row r="42" spans="1:6" ht="13.5" thickBot="1">
      <c r="A42" s="35" t="s">
        <v>4</v>
      </c>
      <c r="B42" s="54"/>
      <c r="C42" s="59"/>
      <c r="D42" s="29">
        <v>387.31</v>
      </c>
      <c r="E42" s="28"/>
      <c r="F42" s="29"/>
    </row>
    <row r="43" spans="1:6" ht="13.5" thickTop="1">
      <c r="A43" s="36" t="s">
        <v>9</v>
      </c>
      <c r="B43" s="55"/>
      <c r="C43" s="55"/>
      <c r="D43" s="37"/>
      <c r="E43" s="38"/>
      <c r="F43" s="37"/>
    </row>
    <row r="44" spans="1:6" ht="12.75">
      <c r="A44" s="5"/>
      <c r="B44" s="53"/>
      <c r="C44" s="15"/>
      <c r="D44" s="16"/>
      <c r="E44" s="14"/>
      <c r="F44" s="16"/>
    </row>
    <row r="45" spans="1:6" ht="12.75">
      <c r="A45" s="5" t="s">
        <v>7</v>
      </c>
      <c r="B45" s="15"/>
      <c r="C45" s="15"/>
      <c r="D45" s="23">
        <v>576</v>
      </c>
      <c r="E45" s="23"/>
      <c r="F45" s="23"/>
    </row>
    <row r="46" spans="1:6" ht="12.75">
      <c r="A46" s="7" t="s">
        <v>11</v>
      </c>
      <c r="B46" s="51"/>
      <c r="C46" s="51"/>
      <c r="D46" s="16"/>
      <c r="E46" s="16"/>
      <c r="F46" s="16"/>
    </row>
    <row r="47" spans="1:6" ht="13.5" thickBot="1">
      <c r="A47" s="5"/>
      <c r="B47" s="52"/>
      <c r="C47" s="15"/>
      <c r="D47" s="16"/>
      <c r="E47" s="42"/>
      <c r="F47" s="16"/>
    </row>
    <row r="48" spans="1:6" ht="13.5" thickTop="1">
      <c r="A48" s="39" t="s">
        <v>8</v>
      </c>
      <c r="B48" s="55"/>
      <c r="C48" s="55"/>
      <c r="D48" s="40"/>
      <c r="E48" s="55"/>
      <c r="F48" s="40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6" ht="12.75">
      <c r="A51" s="5" t="s">
        <v>13</v>
      </c>
      <c r="B51" s="3">
        <f>B22+B23+B42+B43</f>
        <v>637.86</v>
      </c>
      <c r="C51" s="3">
        <f>C22+C23+C42+C43</f>
        <v>495.26</v>
      </c>
      <c r="D51" s="3">
        <f>D22+D23+D42+D43</f>
        <v>1018.44</v>
      </c>
      <c r="E51" s="3">
        <f>E22+E23+E42+E43</f>
        <v>571.73</v>
      </c>
      <c r="F51" s="3">
        <f>F22+F23+F42+F43</f>
        <v>414.5</v>
      </c>
    </row>
    <row r="52" spans="1:5" ht="12.75">
      <c r="A52" s="5"/>
      <c r="B52" s="3"/>
      <c r="C52" s="3"/>
      <c r="D52" s="3"/>
      <c r="E52" s="3"/>
    </row>
    <row r="53" spans="1:6" ht="12.75">
      <c r="A53" s="5" t="s">
        <v>14</v>
      </c>
      <c r="B53" s="3">
        <f>B25+B28+B45+B48</f>
        <v>0</v>
      </c>
      <c r="C53" s="3">
        <f>C25+C28+C45+C48</f>
        <v>0</v>
      </c>
      <c r="D53" s="3">
        <f>D25+D28+D45+D48</f>
        <v>1008</v>
      </c>
      <c r="E53" s="3">
        <f>E25+E28+E45+E48</f>
        <v>360</v>
      </c>
      <c r="F53" s="3">
        <f>F25+F28+F45+F48</f>
        <v>360</v>
      </c>
    </row>
    <row r="54" spans="1:5" ht="12.75">
      <c r="A54" s="5"/>
      <c r="B54" s="3"/>
      <c r="C54" s="3"/>
      <c r="D54" s="3"/>
      <c r="E54" s="3"/>
    </row>
    <row r="55" spans="1:7" ht="12.75">
      <c r="A55" s="5" t="s">
        <v>15</v>
      </c>
      <c r="B55" s="3">
        <f>B53-B51</f>
        <v>-637.86</v>
      </c>
      <c r="C55" s="3">
        <f>C53-C51</f>
        <v>-495.26</v>
      </c>
      <c r="D55" s="3">
        <f>D53-D51</f>
        <v>-10.440000000000055</v>
      </c>
      <c r="E55" s="3">
        <f>E53-E51</f>
        <v>-211.73000000000002</v>
      </c>
      <c r="F55" s="3">
        <f>F53-F51</f>
        <v>-54.5</v>
      </c>
      <c r="G55">
        <f>SUM(B55:F55)</f>
        <v>-1409.79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F45" sqref="F45"/>
    </sheetView>
  </sheetViews>
  <sheetFormatPr defaultColWidth="11.421875" defaultRowHeight="12.75"/>
  <cols>
    <col min="1" max="6" width="16.140625" style="0" customWidth="1"/>
  </cols>
  <sheetData>
    <row r="1" spans="1:7" ht="18">
      <c r="A1" s="74" t="s">
        <v>0</v>
      </c>
      <c r="B1" s="74"/>
      <c r="C1" s="74"/>
      <c r="D1" s="74"/>
      <c r="E1" s="74"/>
      <c r="F1" s="74"/>
      <c r="G1" s="4"/>
    </row>
    <row r="2" spans="1:6" ht="18">
      <c r="A2" s="3"/>
      <c r="B2" s="4"/>
      <c r="C2" s="4"/>
      <c r="D2" s="4"/>
      <c r="E2" s="4"/>
      <c r="F2" s="1"/>
    </row>
    <row r="3" spans="1:7" ht="18">
      <c r="A3" s="75" t="s">
        <v>66</v>
      </c>
      <c r="B3" s="75"/>
      <c r="C3" s="75"/>
      <c r="D3" s="75"/>
      <c r="E3" s="75"/>
      <c r="F3" s="75"/>
      <c r="G3" s="41"/>
    </row>
    <row r="4" spans="1:5" ht="12.75">
      <c r="A4" s="3"/>
      <c r="B4" s="3"/>
      <c r="C4" s="3"/>
      <c r="D4" s="3"/>
      <c r="E4" s="3"/>
    </row>
    <row r="5" spans="1:7" ht="12.75">
      <c r="A5" s="9" t="s">
        <v>3</v>
      </c>
      <c r="B5" s="10">
        <v>41652</v>
      </c>
      <c r="C5" s="10">
        <v>41653</v>
      </c>
      <c r="D5" s="10">
        <v>41654</v>
      </c>
      <c r="E5" s="10">
        <v>41655</v>
      </c>
      <c r="F5" s="10">
        <v>41656</v>
      </c>
      <c r="G5" s="5"/>
    </row>
    <row r="6" spans="1:7" ht="12.75">
      <c r="A6" s="11"/>
      <c r="B6" s="14"/>
      <c r="C6" s="14"/>
      <c r="D6" s="14"/>
      <c r="E6" s="3"/>
      <c r="F6" s="14"/>
      <c r="G6" s="3"/>
    </row>
    <row r="7" spans="1:7" ht="12.75">
      <c r="A7" s="12" t="s">
        <v>1</v>
      </c>
      <c r="B7" s="15" t="s">
        <v>5</v>
      </c>
      <c r="C7" s="15" t="s">
        <v>5</v>
      </c>
      <c r="D7" s="15" t="s">
        <v>5</v>
      </c>
      <c r="E7" s="5" t="s">
        <v>4</v>
      </c>
      <c r="F7" s="15" t="s">
        <v>4</v>
      </c>
      <c r="G7" s="3"/>
    </row>
    <row r="8" spans="1:7" ht="12.75">
      <c r="A8" s="12"/>
      <c r="B8" s="44" t="s">
        <v>67</v>
      </c>
      <c r="C8" s="15"/>
      <c r="D8" s="15"/>
      <c r="E8" s="45" t="s">
        <v>85</v>
      </c>
      <c r="F8" s="15"/>
      <c r="G8" s="3"/>
    </row>
    <row r="9" spans="1:7" ht="12.75">
      <c r="A9" s="13"/>
      <c r="B9" s="44" t="s">
        <v>68</v>
      </c>
      <c r="C9" s="44" t="s">
        <v>73</v>
      </c>
      <c r="D9" s="44" t="s">
        <v>79</v>
      </c>
      <c r="E9" s="45" t="s">
        <v>52</v>
      </c>
      <c r="F9" s="44" t="s">
        <v>21</v>
      </c>
      <c r="G9" s="3"/>
    </row>
    <row r="10" spans="1:7" ht="12.75">
      <c r="A10" s="13"/>
      <c r="B10" s="44" t="s">
        <v>69</v>
      </c>
      <c r="C10" s="44" t="s">
        <v>17</v>
      </c>
      <c r="D10" s="44" t="s">
        <v>35</v>
      </c>
      <c r="E10" s="45" t="s">
        <v>83</v>
      </c>
      <c r="F10" s="44" t="s">
        <v>86</v>
      </c>
      <c r="G10" s="3"/>
    </row>
    <row r="11" spans="1:7" ht="12.75">
      <c r="A11" s="13"/>
      <c r="B11" s="16"/>
      <c r="C11" s="44" t="s">
        <v>74</v>
      </c>
      <c r="D11" s="44" t="s">
        <v>43</v>
      </c>
      <c r="E11" s="45" t="s">
        <v>16</v>
      </c>
      <c r="F11" s="44" t="s">
        <v>75</v>
      </c>
      <c r="G11" s="3"/>
    </row>
    <row r="12" spans="1:7" ht="12.75">
      <c r="A12" s="13"/>
      <c r="B12" s="16"/>
      <c r="C12" s="16"/>
      <c r="D12" s="16"/>
      <c r="E12" s="45" t="s">
        <v>84</v>
      </c>
      <c r="F12" s="16"/>
      <c r="G12" s="3"/>
    </row>
    <row r="13" spans="1:7" ht="12.75">
      <c r="A13" s="13"/>
      <c r="B13" s="15" t="s">
        <v>9</v>
      </c>
      <c r="C13" s="15" t="s">
        <v>9</v>
      </c>
      <c r="D13" s="15" t="s">
        <v>9</v>
      </c>
      <c r="E13" s="5" t="s">
        <v>9</v>
      </c>
      <c r="F13" s="15" t="s">
        <v>9</v>
      </c>
      <c r="G13" s="3"/>
    </row>
    <row r="14" spans="1:7" ht="12.75">
      <c r="A14" s="13"/>
      <c r="B14" s="15"/>
      <c r="C14" s="44" t="s">
        <v>34</v>
      </c>
      <c r="D14" s="44" t="s">
        <v>78</v>
      </c>
      <c r="E14" s="45" t="s">
        <v>80</v>
      </c>
      <c r="F14" s="44" t="s">
        <v>12</v>
      </c>
      <c r="G14" s="3"/>
    </row>
    <row r="15" spans="1:7" ht="12.75">
      <c r="A15" s="13"/>
      <c r="B15" s="16"/>
      <c r="C15" s="44" t="s">
        <v>23</v>
      </c>
      <c r="D15" s="16"/>
      <c r="E15" s="45" t="s">
        <v>81</v>
      </c>
      <c r="F15" s="16"/>
      <c r="G15" s="3"/>
    </row>
    <row r="16" spans="1:7" ht="12.75">
      <c r="A16" s="13"/>
      <c r="B16" s="16"/>
      <c r="C16" s="44" t="s">
        <v>72</v>
      </c>
      <c r="D16" s="16"/>
      <c r="E16" s="45" t="s">
        <v>82</v>
      </c>
      <c r="F16" s="16"/>
      <c r="G16" s="3"/>
    </row>
    <row r="17" spans="1:7" ht="12.75">
      <c r="A17" s="13"/>
      <c r="B17" s="16"/>
      <c r="C17" s="16"/>
      <c r="D17" s="16"/>
      <c r="E17" s="3"/>
      <c r="F17" s="16"/>
      <c r="G17" s="3"/>
    </row>
    <row r="18" spans="1:7" ht="12.75">
      <c r="A18" s="17"/>
      <c r="B18" s="18"/>
      <c r="C18" s="18"/>
      <c r="D18" s="18"/>
      <c r="E18" s="19"/>
      <c r="F18" s="18"/>
      <c r="G18" s="3"/>
    </row>
    <row r="19" spans="1:7" ht="12.75">
      <c r="A19" s="25" t="s">
        <v>10</v>
      </c>
      <c r="B19" s="20"/>
      <c r="C19" s="20"/>
      <c r="D19" s="20"/>
      <c r="E19" s="14"/>
      <c r="F19" s="14"/>
      <c r="G19" s="3"/>
    </row>
    <row r="20" spans="1:7" ht="12.75">
      <c r="A20" s="12" t="s">
        <v>6</v>
      </c>
      <c r="B20" s="21"/>
      <c r="C20" s="21"/>
      <c r="D20" s="21"/>
      <c r="E20" s="16"/>
      <c r="F20" s="16"/>
      <c r="G20" s="3"/>
    </row>
    <row r="21" spans="1:7" ht="13.5" thickBot="1">
      <c r="A21" s="27" t="s">
        <v>4</v>
      </c>
      <c r="B21" s="28">
        <f>75.36+15.79</f>
        <v>91.15</v>
      </c>
      <c r="C21" s="28">
        <f>68.4+112.03+79.15</f>
        <v>259.58000000000004</v>
      </c>
      <c r="D21" s="28">
        <f>53.5+6.2</f>
        <v>59.7</v>
      </c>
      <c r="E21" s="29">
        <f>30.8+16.69+12.12+99.56+91.44</f>
        <v>250.61</v>
      </c>
      <c r="F21" s="29">
        <f>36.46+136.05+66.62</f>
        <v>239.13000000000002</v>
      </c>
      <c r="G21" s="3"/>
    </row>
    <row r="22" spans="1:7" ht="13.5" thickTop="1">
      <c r="A22" s="26" t="s">
        <v>9</v>
      </c>
      <c r="B22" s="22"/>
      <c r="C22" s="22">
        <v>417.49</v>
      </c>
      <c r="D22" s="22">
        <v>276.32</v>
      </c>
      <c r="E22" s="24">
        <f>23.33+131.95+101.24</f>
        <v>256.52</v>
      </c>
      <c r="F22" s="24">
        <f>266.81</f>
        <v>266.81</v>
      </c>
      <c r="G22" s="3"/>
    </row>
    <row r="23" spans="1:7" ht="12.75">
      <c r="A23" s="32"/>
      <c r="B23" s="33"/>
      <c r="C23" s="33"/>
      <c r="D23" s="33"/>
      <c r="E23" s="33"/>
      <c r="F23" s="33"/>
      <c r="G23" s="33"/>
    </row>
    <row r="24" spans="1:6" ht="12.75">
      <c r="A24" s="5" t="s">
        <v>7</v>
      </c>
      <c r="B24" s="6">
        <v>60</v>
      </c>
      <c r="C24" s="6">
        <v>548</v>
      </c>
      <c r="D24" s="6">
        <v>178.5</v>
      </c>
      <c r="E24" s="6">
        <v>302.5</v>
      </c>
      <c r="F24" s="6"/>
    </row>
    <row r="25" spans="1:6" ht="12.75">
      <c r="A25" s="7" t="s">
        <v>11</v>
      </c>
      <c r="B25" s="3"/>
      <c r="C25" s="3">
        <v>225</v>
      </c>
      <c r="D25" s="3">
        <v>62.5</v>
      </c>
      <c r="E25" s="3">
        <v>108.5</v>
      </c>
      <c r="F25" s="3"/>
    </row>
    <row r="26" spans="1:6" ht="12.75">
      <c r="A26" s="8"/>
      <c r="B26" s="31"/>
      <c r="C26" s="31"/>
      <c r="D26" s="31"/>
      <c r="E26" s="31"/>
      <c r="F26" s="31"/>
    </row>
    <row r="27" spans="1:6" ht="12.75">
      <c r="A27" s="5" t="s">
        <v>8</v>
      </c>
      <c r="B27" s="3"/>
      <c r="C27" s="3"/>
      <c r="D27" s="3"/>
      <c r="E27" s="3">
        <f>48*3.45</f>
        <v>165.60000000000002</v>
      </c>
      <c r="F27" s="3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15" t="s">
        <v>5</v>
      </c>
      <c r="D29" s="15" t="s">
        <v>5</v>
      </c>
      <c r="E29" s="15" t="s">
        <v>5</v>
      </c>
      <c r="F29" s="15" t="s">
        <v>4</v>
      </c>
    </row>
    <row r="30" spans="1:6" ht="12.75">
      <c r="A30" s="3"/>
      <c r="B30" s="44" t="s">
        <v>52</v>
      </c>
      <c r="C30" s="16"/>
      <c r="D30" s="16"/>
      <c r="E30" s="16"/>
      <c r="F30" s="16"/>
    </row>
    <row r="31" spans="1:6" ht="12.75">
      <c r="A31" s="3"/>
      <c r="B31" s="44" t="s">
        <v>16</v>
      </c>
      <c r="C31" s="44" t="s">
        <v>75</v>
      </c>
      <c r="D31" s="44" t="s">
        <v>52</v>
      </c>
      <c r="E31" s="44" t="s">
        <v>39</v>
      </c>
      <c r="F31" s="44" t="s">
        <v>54</v>
      </c>
    </row>
    <row r="32" spans="1:6" ht="12.75">
      <c r="A32" s="3"/>
      <c r="B32" s="44" t="s">
        <v>70</v>
      </c>
      <c r="C32" s="44" t="s">
        <v>27</v>
      </c>
      <c r="D32" s="16"/>
      <c r="E32" s="44" t="s">
        <v>55</v>
      </c>
      <c r="F32" s="16"/>
    </row>
    <row r="33" spans="1:6" ht="12.75">
      <c r="A33" s="3"/>
      <c r="B33" s="44" t="s">
        <v>71</v>
      </c>
      <c r="C33" s="16"/>
      <c r="D33" s="16"/>
      <c r="E33" s="44" t="s">
        <v>30</v>
      </c>
      <c r="F33" s="16"/>
    </row>
    <row r="34" spans="1:6" ht="12.75">
      <c r="A34" s="3"/>
      <c r="B34" s="15" t="s">
        <v>9</v>
      </c>
      <c r="C34" s="15" t="s">
        <v>9</v>
      </c>
      <c r="D34" s="15" t="s">
        <v>9</v>
      </c>
      <c r="E34" s="15" t="s">
        <v>9</v>
      </c>
      <c r="F34" s="15" t="s">
        <v>9</v>
      </c>
    </row>
    <row r="35" spans="1:6" ht="12.75">
      <c r="A35" s="3"/>
      <c r="B35" s="16"/>
      <c r="C35" s="44" t="s">
        <v>76</v>
      </c>
      <c r="D35" s="16"/>
      <c r="E35" s="16"/>
      <c r="F35" s="44" t="s">
        <v>34</v>
      </c>
    </row>
    <row r="36" spans="1:6" ht="12.75">
      <c r="A36" s="3"/>
      <c r="B36" s="16"/>
      <c r="C36" s="44" t="s">
        <v>77</v>
      </c>
      <c r="D36" s="16"/>
      <c r="E36" s="16"/>
      <c r="F36" s="44" t="s">
        <v>87</v>
      </c>
    </row>
    <row r="37" spans="1:6" ht="12.75">
      <c r="A37" s="3"/>
      <c r="B37" s="16"/>
      <c r="C37" s="44" t="s">
        <v>41</v>
      </c>
      <c r="D37" s="16"/>
      <c r="E37" s="16"/>
      <c r="F37" s="44" t="s">
        <v>24</v>
      </c>
    </row>
    <row r="38" spans="1:6" ht="12.75">
      <c r="A38" s="19"/>
      <c r="B38" s="18"/>
      <c r="C38" s="18"/>
      <c r="D38" s="18"/>
      <c r="E38" s="18"/>
      <c r="F38" s="18"/>
    </row>
    <row r="39" spans="1:6" ht="12.75">
      <c r="A39" s="5" t="s">
        <v>10</v>
      </c>
      <c r="B39" s="16"/>
      <c r="C39" s="16"/>
      <c r="D39" s="16"/>
      <c r="E39" s="16"/>
      <c r="F39" s="16"/>
    </row>
    <row r="40" spans="1:6" ht="12.75">
      <c r="A40" s="5" t="s">
        <v>6</v>
      </c>
      <c r="B40" s="16"/>
      <c r="C40" s="16"/>
      <c r="D40" s="16"/>
      <c r="E40" s="16"/>
      <c r="F40" s="16"/>
    </row>
    <row r="41" spans="1:6" ht="13.5" thickBot="1">
      <c r="A41" s="35" t="s">
        <v>4</v>
      </c>
      <c r="B41" s="29">
        <f>6.48+60.17+171.61+37.17+135.52+40.14</f>
        <v>451.09000000000003</v>
      </c>
      <c r="C41" s="29">
        <f>23.92+23.37</f>
        <v>47.290000000000006</v>
      </c>
      <c r="D41" s="29">
        <v>21.37</v>
      </c>
      <c r="E41" s="29">
        <f>67.85</f>
        <v>67.85</v>
      </c>
      <c r="F41" s="29">
        <v>43.39</v>
      </c>
    </row>
    <row r="42" spans="1:6" ht="13.5" thickTop="1">
      <c r="A42" s="36" t="s">
        <v>9</v>
      </c>
      <c r="B42" s="37"/>
      <c r="C42" s="37">
        <v>275.1</v>
      </c>
      <c r="D42" s="37"/>
      <c r="E42" s="37"/>
      <c r="F42" s="37">
        <f>389.05</f>
        <v>389.05</v>
      </c>
    </row>
    <row r="43" spans="1:6" ht="12.75">
      <c r="A43" s="5"/>
      <c r="B43" s="16"/>
      <c r="C43" s="16"/>
      <c r="D43" s="16"/>
      <c r="E43" s="16"/>
      <c r="F43" s="16"/>
    </row>
    <row r="44" spans="1:6" ht="12.75">
      <c r="A44" s="5" t="s">
        <v>7</v>
      </c>
      <c r="B44" s="23"/>
      <c r="C44" s="23"/>
      <c r="D44" s="23"/>
      <c r="E44" s="23"/>
      <c r="F44" s="23">
        <f>539.4+24</f>
        <v>563.4</v>
      </c>
    </row>
    <row r="45" spans="1:6" ht="12.75">
      <c r="A45" s="7" t="s">
        <v>11</v>
      </c>
      <c r="B45" s="16"/>
      <c r="C45" s="16"/>
      <c r="D45" s="16"/>
      <c r="E45" s="16"/>
      <c r="F45" s="16">
        <v>164.9</v>
      </c>
    </row>
    <row r="46" spans="1:6" ht="12.75">
      <c r="A46" s="5"/>
      <c r="B46" s="16"/>
      <c r="C46" s="16"/>
      <c r="D46" s="16"/>
      <c r="E46" s="16"/>
      <c r="F46" s="16"/>
    </row>
    <row r="47" spans="1:6" ht="12.75">
      <c r="A47" s="39" t="s">
        <v>8</v>
      </c>
      <c r="B47" s="40">
        <f>20*3.45</f>
        <v>69</v>
      </c>
      <c r="C47" s="40">
        <f>23*3.45</f>
        <v>79.35000000000001</v>
      </c>
      <c r="D47" s="40"/>
      <c r="E47" s="40"/>
      <c r="F47" s="40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6" ht="12.75">
      <c r="A50" s="5" t="s">
        <v>13</v>
      </c>
      <c r="B50" s="3">
        <f>B21+B22+B41+B42</f>
        <v>542.24</v>
      </c>
      <c r="C50" s="3">
        <f>C21+C22+C41+C42</f>
        <v>999.46</v>
      </c>
      <c r="D50" s="3">
        <f>D21+D22+D41+D42</f>
        <v>357.39</v>
      </c>
      <c r="E50" s="3">
        <f>E21+E22+E41+E42</f>
        <v>574.98</v>
      </c>
      <c r="F50" s="3">
        <f>F21+F22+F41+F42</f>
        <v>938.3800000000001</v>
      </c>
    </row>
    <row r="51" spans="1:5" ht="12.75">
      <c r="A51" s="5"/>
      <c r="B51" s="3"/>
      <c r="C51" s="3"/>
      <c r="D51" s="3"/>
      <c r="E51" s="3"/>
    </row>
    <row r="52" spans="1:6" ht="12.75">
      <c r="A52" s="5" t="s">
        <v>14</v>
      </c>
      <c r="B52" s="3">
        <f>B24+B27+B44+B47</f>
        <v>129</v>
      </c>
      <c r="C52" s="3">
        <f>C24+C27+C44+C47</f>
        <v>627.35</v>
      </c>
      <c r="D52" s="3">
        <f>D24+D27+D44+D47</f>
        <v>178.5</v>
      </c>
      <c r="E52" s="3">
        <f>E24+E27+E44+E47</f>
        <v>468.1</v>
      </c>
      <c r="F52" s="3">
        <f>F24+F27+F44+F47</f>
        <v>563.4</v>
      </c>
    </row>
    <row r="53" spans="1:5" ht="12.75">
      <c r="A53" s="5"/>
      <c r="B53" s="3"/>
      <c r="C53" s="3"/>
      <c r="D53" s="3"/>
      <c r="E53" s="3"/>
    </row>
    <row r="54" spans="1:7" ht="12.75">
      <c r="A54" s="5" t="s">
        <v>15</v>
      </c>
      <c r="B54" s="3">
        <f>B52-B50</f>
        <v>-413.24</v>
      </c>
      <c r="C54" s="3">
        <f>C52-C50</f>
        <v>-372.11</v>
      </c>
      <c r="D54" s="3">
        <f>D52-D50</f>
        <v>-178.89</v>
      </c>
      <c r="E54" s="3">
        <f>E52-E50</f>
        <v>-106.88</v>
      </c>
      <c r="F54" s="3">
        <f>F52-F50</f>
        <v>-374.98000000000013</v>
      </c>
      <c r="G54">
        <f>SUM(B54:F54)</f>
        <v>-1446.1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J43" sqref="J43"/>
    </sheetView>
  </sheetViews>
  <sheetFormatPr defaultColWidth="11.421875" defaultRowHeight="12.75"/>
  <cols>
    <col min="2" max="2" width="16.421875" style="0" customWidth="1"/>
    <col min="3" max="4" width="15.7109375" style="0" customWidth="1"/>
    <col min="5" max="5" width="15.421875" style="0" customWidth="1"/>
    <col min="6" max="6" width="15.140625" style="0" customWidth="1"/>
  </cols>
  <sheetData>
    <row r="1" spans="1:7" ht="18">
      <c r="A1" s="74" t="s">
        <v>0</v>
      </c>
      <c r="B1" s="74"/>
      <c r="C1" s="74"/>
      <c r="D1" s="74"/>
      <c r="E1" s="74"/>
      <c r="F1" s="74"/>
      <c r="G1" s="4"/>
    </row>
    <row r="2" spans="1:6" ht="18">
      <c r="A2" s="3"/>
      <c r="B2" s="4"/>
      <c r="C2" s="4"/>
      <c r="D2" s="4"/>
      <c r="E2" s="4"/>
      <c r="F2" s="1"/>
    </row>
    <row r="3" spans="1:7" ht="18">
      <c r="A3" s="75" t="s">
        <v>88</v>
      </c>
      <c r="B3" s="75"/>
      <c r="C3" s="75"/>
      <c r="D3" s="75"/>
      <c r="E3" s="75"/>
      <c r="F3" s="75"/>
      <c r="G3" s="41"/>
    </row>
    <row r="4" spans="1:5" ht="12.75">
      <c r="A4" s="3"/>
      <c r="B4" s="3"/>
      <c r="C4" s="3"/>
      <c r="D4" s="3"/>
      <c r="E4" s="3"/>
    </row>
    <row r="5" spans="1:7" ht="12.75">
      <c r="A5" s="9" t="s">
        <v>3</v>
      </c>
      <c r="B5" s="10">
        <v>41659</v>
      </c>
      <c r="C5" s="10">
        <v>41660</v>
      </c>
      <c r="D5" s="10">
        <v>41661</v>
      </c>
      <c r="E5" s="10">
        <v>41662</v>
      </c>
      <c r="F5" s="10">
        <v>41663</v>
      </c>
      <c r="G5" s="5"/>
    </row>
    <row r="6" spans="1:7" ht="12.75">
      <c r="A6" s="11"/>
      <c r="B6" s="14"/>
      <c r="C6" s="14"/>
      <c r="D6" s="14"/>
      <c r="E6" s="3"/>
      <c r="F6" s="14"/>
      <c r="G6" s="3"/>
    </row>
    <row r="7" spans="1:7" ht="12.75">
      <c r="A7" s="12" t="s">
        <v>1</v>
      </c>
      <c r="B7" s="15" t="s">
        <v>5</v>
      </c>
      <c r="C7" s="15" t="s">
        <v>5</v>
      </c>
      <c r="D7" s="15" t="s">
        <v>5</v>
      </c>
      <c r="E7" s="5" t="s">
        <v>4</v>
      </c>
      <c r="F7" s="15" t="s">
        <v>4</v>
      </c>
      <c r="G7" s="3"/>
    </row>
    <row r="8" spans="1:7" ht="12.75">
      <c r="A8" s="12"/>
      <c r="B8" s="15"/>
      <c r="C8" s="15"/>
      <c r="D8" s="44" t="s">
        <v>53</v>
      </c>
      <c r="E8" s="45" t="s">
        <v>52</v>
      </c>
      <c r="F8" s="15"/>
      <c r="G8" s="3"/>
    </row>
    <row r="9" spans="1:7" ht="12.75">
      <c r="A9" s="13"/>
      <c r="B9" s="44" t="s">
        <v>19</v>
      </c>
      <c r="C9" s="44" t="s">
        <v>93</v>
      </c>
      <c r="D9" s="44" t="s">
        <v>97</v>
      </c>
      <c r="E9" s="45" t="s">
        <v>51</v>
      </c>
      <c r="F9" s="44" t="s">
        <v>103</v>
      </c>
      <c r="G9" s="3"/>
    </row>
    <row r="10" spans="1:7" ht="12.75">
      <c r="A10" s="13"/>
      <c r="B10" s="44" t="s">
        <v>89</v>
      </c>
      <c r="C10" s="44" t="s">
        <v>41</v>
      </c>
      <c r="D10" s="44" t="s">
        <v>99</v>
      </c>
      <c r="E10" s="45" t="s">
        <v>94</v>
      </c>
      <c r="F10" s="44" t="s">
        <v>104</v>
      </c>
      <c r="G10" s="3"/>
    </row>
    <row r="11" spans="1:7" ht="12.75">
      <c r="A11" s="13"/>
      <c r="B11" s="16"/>
      <c r="C11" s="44" t="s">
        <v>94</v>
      </c>
      <c r="D11" s="44" t="s">
        <v>41</v>
      </c>
      <c r="E11" s="45" t="s">
        <v>17</v>
      </c>
      <c r="F11" s="16"/>
      <c r="G11" s="3"/>
    </row>
    <row r="12" spans="1:7" ht="12.75">
      <c r="A12" s="13"/>
      <c r="B12" s="16"/>
      <c r="C12" s="44" t="s">
        <v>95</v>
      </c>
      <c r="D12" s="44" t="s">
        <v>98</v>
      </c>
      <c r="E12" s="45" t="s">
        <v>43</v>
      </c>
      <c r="F12" s="16"/>
      <c r="G12" s="3"/>
    </row>
    <row r="13" spans="1:7" ht="12.75">
      <c r="A13" s="13"/>
      <c r="B13" s="15" t="s">
        <v>9</v>
      </c>
      <c r="C13" s="15" t="s">
        <v>9</v>
      </c>
      <c r="D13" s="15" t="s">
        <v>9</v>
      </c>
      <c r="E13" s="5" t="s">
        <v>9</v>
      </c>
      <c r="F13" s="15" t="s">
        <v>9</v>
      </c>
      <c r="G13" s="3"/>
    </row>
    <row r="14" spans="1:7" ht="12.75">
      <c r="A14" s="13"/>
      <c r="B14" s="15"/>
      <c r="C14" s="44" t="s">
        <v>22</v>
      </c>
      <c r="D14" s="44" t="s">
        <v>100</v>
      </c>
      <c r="E14" s="45" t="s">
        <v>39</v>
      </c>
      <c r="F14" s="44" t="s">
        <v>102</v>
      </c>
      <c r="G14" s="3"/>
    </row>
    <row r="15" spans="1:7" ht="12.75">
      <c r="A15" s="13"/>
      <c r="B15" s="16"/>
      <c r="C15" s="44" t="s">
        <v>38</v>
      </c>
      <c r="D15" s="16"/>
      <c r="E15" s="45" t="s">
        <v>25</v>
      </c>
      <c r="F15" s="16"/>
      <c r="G15" s="3"/>
    </row>
    <row r="16" spans="1:7" ht="12.75">
      <c r="A16" s="13"/>
      <c r="B16" s="16"/>
      <c r="C16" s="44" t="s">
        <v>92</v>
      </c>
      <c r="D16" s="16"/>
      <c r="E16" s="45" t="s">
        <v>101</v>
      </c>
      <c r="F16" s="16"/>
      <c r="G16" s="3"/>
    </row>
    <row r="17" spans="1:7" ht="12.75">
      <c r="A17" s="13"/>
      <c r="B17" s="16"/>
      <c r="C17" s="16"/>
      <c r="D17" s="16"/>
      <c r="E17" s="45" t="s">
        <v>43</v>
      </c>
      <c r="F17" s="16"/>
      <c r="G17" s="3"/>
    </row>
    <row r="18" spans="1:7" ht="12.75">
      <c r="A18" s="17"/>
      <c r="B18" s="18"/>
      <c r="C18" s="18"/>
      <c r="D18" s="18"/>
      <c r="E18" s="19"/>
      <c r="F18" s="18"/>
      <c r="G18" s="3"/>
    </row>
    <row r="19" spans="1:7" ht="12.75">
      <c r="A19" s="25" t="s">
        <v>10</v>
      </c>
      <c r="B19" s="20"/>
      <c r="C19" s="20"/>
      <c r="D19" s="20"/>
      <c r="E19" s="14"/>
      <c r="F19" s="14"/>
      <c r="G19" s="3"/>
    </row>
    <row r="20" spans="1:7" ht="12.75">
      <c r="A20" s="12" t="s">
        <v>6</v>
      </c>
      <c r="B20" s="21"/>
      <c r="C20" s="21"/>
      <c r="D20" s="21"/>
      <c r="E20" s="16"/>
      <c r="F20" s="16"/>
      <c r="G20" s="3"/>
    </row>
    <row r="21" spans="1:7" ht="13.5" thickBot="1">
      <c r="A21" s="27" t="s">
        <v>4</v>
      </c>
      <c r="B21" s="28">
        <v>380.65</v>
      </c>
      <c r="C21" s="28">
        <f>36.42+36.42+3.86+185.27+7.49+58.83+315.1</f>
        <v>643.3900000000001</v>
      </c>
      <c r="D21" s="28">
        <f>96.28+89.83+45.89</f>
        <v>232</v>
      </c>
      <c r="E21" s="29">
        <f>5.67+178.76+7.62</f>
        <v>192.04999999999998</v>
      </c>
      <c r="F21" s="29">
        <f>116.66+219.71</f>
        <v>336.37</v>
      </c>
      <c r="G21" s="3"/>
    </row>
    <row r="22" spans="1:7" ht="13.5" thickTop="1">
      <c r="A22" s="26" t="s">
        <v>9</v>
      </c>
      <c r="B22" s="22"/>
      <c r="C22" s="22">
        <f>416.62</f>
        <v>416.62</v>
      </c>
      <c r="D22" s="22">
        <v>179.85</v>
      </c>
      <c r="E22" s="24">
        <f>325.33</f>
        <v>325.33</v>
      </c>
      <c r="F22" s="24">
        <v>556.73</v>
      </c>
      <c r="G22" s="3"/>
    </row>
    <row r="23" spans="1:7" ht="12.75">
      <c r="A23" s="32"/>
      <c r="B23" s="33"/>
      <c r="C23" s="33"/>
      <c r="D23" s="33"/>
      <c r="E23" s="33"/>
      <c r="F23" s="33"/>
      <c r="G23" s="33"/>
    </row>
    <row r="24" spans="1:6" ht="12.75">
      <c r="A24" s="5" t="s">
        <v>7</v>
      </c>
      <c r="B24" s="6">
        <v>625</v>
      </c>
      <c r="C24" s="6">
        <v>341</v>
      </c>
      <c r="D24" s="6">
        <v>113.5</v>
      </c>
      <c r="E24" s="6">
        <f>180+643.5+28</f>
        <v>851.5</v>
      </c>
      <c r="F24" s="6">
        <v>203</v>
      </c>
    </row>
    <row r="25" spans="1:6" ht="12.75">
      <c r="A25" s="7" t="s">
        <v>11</v>
      </c>
      <c r="B25" s="3"/>
      <c r="C25" s="3">
        <v>156</v>
      </c>
      <c r="D25" s="3">
        <v>58.5</v>
      </c>
      <c r="E25" s="3">
        <v>269</v>
      </c>
      <c r="F25" s="3"/>
    </row>
    <row r="26" spans="1:6" ht="12.75">
      <c r="A26" s="8"/>
      <c r="B26" s="31"/>
      <c r="C26" s="31"/>
      <c r="D26" s="31"/>
      <c r="E26" s="31"/>
      <c r="F26" s="31"/>
    </row>
    <row r="27" spans="1:6" ht="12.75">
      <c r="A27" s="5" t="s">
        <v>8</v>
      </c>
      <c r="B27" s="3"/>
      <c r="C27" s="3">
        <f>53*3.45</f>
        <v>182.85000000000002</v>
      </c>
      <c r="D27" s="3">
        <f>32*3.45</f>
        <v>110.4</v>
      </c>
      <c r="E27" s="3">
        <f>12*3.45</f>
        <v>41.400000000000006</v>
      </c>
      <c r="F27" s="3">
        <f>39*3.45</f>
        <v>134.55</v>
      </c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15" t="s">
        <v>5</v>
      </c>
      <c r="D29" s="15" t="s">
        <v>5</v>
      </c>
      <c r="E29" s="15" t="s">
        <v>5</v>
      </c>
      <c r="F29" s="15" t="s">
        <v>4</v>
      </c>
    </row>
    <row r="30" spans="1:6" ht="12.75">
      <c r="A30" s="3"/>
      <c r="B30" s="16"/>
      <c r="C30" s="16"/>
      <c r="D30" s="16"/>
      <c r="E30" s="16"/>
      <c r="F30" s="16"/>
    </row>
    <row r="31" spans="1:6" ht="12.75">
      <c r="A31" s="3"/>
      <c r="B31" s="44" t="s">
        <v>39</v>
      </c>
      <c r="C31" s="44" t="s">
        <v>96</v>
      </c>
      <c r="D31" s="44" t="s">
        <v>32</v>
      </c>
      <c r="E31" s="44" t="s">
        <v>39</v>
      </c>
      <c r="F31" s="44" t="s">
        <v>105</v>
      </c>
    </row>
    <row r="32" spans="1:6" ht="12.75">
      <c r="A32" s="3"/>
      <c r="B32" s="44" t="s">
        <v>90</v>
      </c>
      <c r="C32" s="16"/>
      <c r="D32" s="16"/>
      <c r="E32" s="44" t="s">
        <v>55</v>
      </c>
      <c r="F32" s="16"/>
    </row>
    <row r="33" spans="1:6" ht="12.75">
      <c r="A33" s="3"/>
      <c r="B33" s="44" t="s">
        <v>91</v>
      </c>
      <c r="C33" s="16"/>
      <c r="D33" s="16"/>
      <c r="E33" s="44" t="s">
        <v>30</v>
      </c>
      <c r="F33" s="16"/>
    </row>
    <row r="34" spans="1:6" ht="12.75">
      <c r="A34" s="3"/>
      <c r="B34" s="15" t="s">
        <v>9</v>
      </c>
      <c r="C34" s="15" t="s">
        <v>9</v>
      </c>
      <c r="D34" s="15" t="s">
        <v>9</v>
      </c>
      <c r="E34" s="15" t="s">
        <v>9</v>
      </c>
      <c r="F34" s="15" t="s">
        <v>9</v>
      </c>
    </row>
    <row r="35" spans="1:6" ht="12.75">
      <c r="A35" s="3"/>
      <c r="B35" s="16"/>
      <c r="C35" s="16"/>
      <c r="D35" s="16"/>
      <c r="E35" s="16"/>
      <c r="F35" s="44" t="s">
        <v>106</v>
      </c>
    </row>
    <row r="36" spans="1:6" ht="12.75">
      <c r="A36" s="3"/>
      <c r="B36" s="16"/>
      <c r="C36" s="16"/>
      <c r="D36" s="16"/>
      <c r="E36" s="16"/>
      <c r="F36" s="44" t="s">
        <v>107</v>
      </c>
    </row>
    <row r="37" spans="1:6" ht="12.75">
      <c r="A37" s="3"/>
      <c r="B37" s="16"/>
      <c r="C37" s="16"/>
      <c r="D37" s="16"/>
      <c r="E37" s="16"/>
      <c r="F37" s="44" t="s">
        <v>108</v>
      </c>
    </row>
    <row r="38" spans="1:6" ht="12.75">
      <c r="A38" s="19"/>
      <c r="B38" s="18"/>
      <c r="C38" s="18"/>
      <c r="D38" s="18"/>
      <c r="E38" s="18"/>
      <c r="F38" s="18"/>
    </row>
    <row r="39" spans="1:6" ht="12.75">
      <c r="A39" s="5" t="s">
        <v>10</v>
      </c>
      <c r="B39" s="16"/>
      <c r="C39" s="16"/>
      <c r="D39" s="16"/>
      <c r="E39" s="16"/>
      <c r="F39" s="16"/>
    </row>
    <row r="40" spans="1:6" ht="12.75">
      <c r="A40" s="5" t="s">
        <v>6</v>
      </c>
      <c r="B40" s="16"/>
      <c r="C40" s="16"/>
      <c r="D40" s="16"/>
      <c r="E40" s="16"/>
      <c r="F40" s="16"/>
    </row>
    <row r="41" spans="1:6" ht="13.5" thickBot="1">
      <c r="A41" s="35" t="s">
        <v>4</v>
      </c>
      <c r="B41" s="29">
        <v>70.92</v>
      </c>
      <c r="C41" s="29">
        <v>1.68</v>
      </c>
      <c r="D41" s="29">
        <v>83.13</v>
      </c>
      <c r="E41" s="29">
        <v>180.07</v>
      </c>
      <c r="F41" s="29">
        <v>30.89</v>
      </c>
    </row>
    <row r="42" spans="1:6" ht="13.5" thickTop="1">
      <c r="A42" s="36" t="s">
        <v>9</v>
      </c>
      <c r="B42" s="37"/>
      <c r="C42" s="37"/>
      <c r="D42" s="37"/>
      <c r="E42" s="37"/>
      <c r="F42" s="37">
        <v>696.88</v>
      </c>
    </row>
    <row r="43" spans="1:6" ht="12.75">
      <c r="A43" s="5"/>
      <c r="B43" s="16"/>
      <c r="C43" s="16"/>
      <c r="D43" s="16"/>
      <c r="E43" s="16"/>
      <c r="F43" s="16"/>
    </row>
    <row r="44" spans="1:6" ht="12.75">
      <c r="A44" s="5" t="s">
        <v>7</v>
      </c>
      <c r="B44" s="23"/>
      <c r="C44" s="23"/>
      <c r="D44" s="23"/>
      <c r="E44" s="23"/>
      <c r="F44" s="23">
        <v>1404.3</v>
      </c>
    </row>
    <row r="45" spans="1:6" ht="12.75">
      <c r="A45" s="7" t="s">
        <v>11</v>
      </c>
      <c r="B45" s="16"/>
      <c r="C45" s="16"/>
      <c r="D45" s="16"/>
      <c r="E45" s="16"/>
      <c r="F45" s="16">
        <v>501.3</v>
      </c>
    </row>
    <row r="46" spans="1:6" ht="12.75">
      <c r="A46" s="5"/>
      <c r="B46" s="16"/>
      <c r="C46" s="16"/>
      <c r="D46" s="16"/>
      <c r="E46" s="16"/>
      <c r="F46" s="16"/>
    </row>
    <row r="47" spans="1:6" ht="12.75">
      <c r="A47" s="39" t="s">
        <v>8</v>
      </c>
      <c r="B47" s="40">
        <f>19*3.45</f>
        <v>65.55</v>
      </c>
      <c r="C47" s="40"/>
      <c r="D47" s="40"/>
      <c r="E47" s="40">
        <f>20*3.45</f>
        <v>69</v>
      </c>
      <c r="F47" s="40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6" ht="12.75">
      <c r="A50" s="5" t="s">
        <v>13</v>
      </c>
      <c r="B50" s="3">
        <f>B21+B22+B41+B42</f>
        <v>451.57</v>
      </c>
      <c r="C50" s="3">
        <f>C21+C22+C41+C42</f>
        <v>1061.6900000000003</v>
      </c>
      <c r="D50" s="3">
        <f>D21+D22+D41+D42</f>
        <v>494.98</v>
      </c>
      <c r="E50" s="3">
        <f>E21+E22+E41+E42</f>
        <v>697.45</v>
      </c>
      <c r="F50" s="3">
        <f>F21+F22+F41+F42</f>
        <v>1620.87</v>
      </c>
    </row>
    <row r="51" spans="1:5" ht="12.75">
      <c r="A51" s="5"/>
      <c r="B51" s="3"/>
      <c r="C51" s="3"/>
      <c r="D51" s="3"/>
      <c r="E51" s="3"/>
    </row>
    <row r="52" spans="1:6" ht="12.75">
      <c r="A52" s="5" t="s">
        <v>14</v>
      </c>
      <c r="B52" s="3">
        <f>B24+B27+B44+B47</f>
        <v>690.55</v>
      </c>
      <c r="C52" s="3">
        <f>C24+C27+C44+C47</f>
        <v>523.85</v>
      </c>
      <c r="D52" s="3">
        <f>D24+D27+D44+D47</f>
        <v>223.9</v>
      </c>
      <c r="E52" s="3">
        <f>E24+E27+E44+E47</f>
        <v>961.9</v>
      </c>
      <c r="F52" s="3">
        <f>F24+F27+F44+F47</f>
        <v>1741.85</v>
      </c>
    </row>
    <row r="53" spans="1:5" ht="12.75">
      <c r="A53" s="5"/>
      <c r="B53" s="3"/>
      <c r="C53" s="3"/>
      <c r="D53" s="3"/>
      <c r="E53" s="3"/>
    </row>
    <row r="54" spans="1:7" ht="12.75">
      <c r="A54" s="5" t="s">
        <v>15</v>
      </c>
      <c r="B54" s="3">
        <f>B52-B50</f>
        <v>238.97999999999996</v>
      </c>
      <c r="C54" s="3">
        <f>C52-C50</f>
        <v>-537.8400000000003</v>
      </c>
      <c r="D54" s="3">
        <f>D52-D50</f>
        <v>-271.08000000000004</v>
      </c>
      <c r="E54" s="3">
        <f>E52-E50</f>
        <v>264.44999999999993</v>
      </c>
      <c r="F54" s="3">
        <f>F52-F50</f>
        <v>120.98000000000002</v>
      </c>
      <c r="G54">
        <f>SUM(B54:F54)</f>
        <v>-184.51000000000033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B54" sqref="B54:G54"/>
    </sheetView>
  </sheetViews>
  <sheetFormatPr defaultColWidth="11.421875" defaultRowHeight="12.75"/>
  <cols>
    <col min="2" max="2" width="16.57421875" style="0" customWidth="1"/>
    <col min="3" max="3" width="16.140625" style="0" customWidth="1"/>
    <col min="4" max="4" width="18.421875" style="0" customWidth="1"/>
    <col min="5" max="5" width="15.00390625" style="0" customWidth="1"/>
    <col min="6" max="6" width="15.421875" style="0" customWidth="1"/>
  </cols>
  <sheetData>
    <row r="1" spans="1:7" ht="18">
      <c r="A1" s="74" t="s">
        <v>0</v>
      </c>
      <c r="B1" s="74"/>
      <c r="C1" s="74"/>
      <c r="D1" s="74"/>
      <c r="E1" s="74"/>
      <c r="F1" s="74"/>
      <c r="G1" s="4"/>
    </row>
    <row r="2" spans="1:6" ht="18">
      <c r="A2" s="3"/>
      <c r="B2" s="3"/>
      <c r="C2" s="3"/>
      <c r="D2" s="4"/>
      <c r="E2" s="4"/>
      <c r="F2" s="1"/>
    </row>
    <row r="3" spans="1:7" ht="18">
      <c r="A3" s="75" t="s">
        <v>109</v>
      </c>
      <c r="B3" s="75"/>
      <c r="C3" s="75"/>
      <c r="D3" s="75"/>
      <c r="E3" s="75"/>
      <c r="F3" s="75"/>
      <c r="G3" s="41"/>
    </row>
    <row r="4" spans="1:5" ht="12.75">
      <c r="A4" s="3"/>
      <c r="B4" s="3"/>
      <c r="C4" s="3"/>
      <c r="D4" s="3"/>
      <c r="E4" s="3"/>
    </row>
    <row r="5" spans="1:7" ht="12.75">
      <c r="A5" s="9" t="s">
        <v>3</v>
      </c>
      <c r="B5" s="10">
        <v>41666</v>
      </c>
      <c r="C5" s="10">
        <v>41667</v>
      </c>
      <c r="D5" s="10">
        <v>41668</v>
      </c>
      <c r="E5" s="10">
        <v>41669</v>
      </c>
      <c r="F5" s="10">
        <v>41670</v>
      </c>
      <c r="G5" s="5"/>
    </row>
    <row r="6" spans="1:7" ht="12.75">
      <c r="A6" s="11"/>
      <c r="B6" s="14"/>
      <c r="C6" s="14"/>
      <c r="D6" s="14"/>
      <c r="E6" s="3"/>
      <c r="F6" s="14"/>
      <c r="G6" s="3"/>
    </row>
    <row r="7" spans="1:7" ht="12.75">
      <c r="A7" s="12" t="s">
        <v>1</v>
      </c>
      <c r="B7" s="15" t="s">
        <v>5</v>
      </c>
      <c r="C7" s="15" t="s">
        <v>5</v>
      </c>
      <c r="D7" s="15" t="s">
        <v>5</v>
      </c>
      <c r="E7" s="5" t="s">
        <v>4</v>
      </c>
      <c r="F7" s="15" t="s">
        <v>4</v>
      </c>
      <c r="G7" s="3"/>
    </row>
    <row r="8" spans="1:7" ht="12.75">
      <c r="A8" s="12"/>
      <c r="B8" s="15"/>
      <c r="C8" s="15"/>
      <c r="D8" s="44" t="s">
        <v>117</v>
      </c>
      <c r="E8" s="5"/>
      <c r="F8" s="15"/>
      <c r="G8" s="3"/>
    </row>
    <row r="9" spans="1:7" ht="12.75">
      <c r="A9" s="13"/>
      <c r="B9" s="44" t="s">
        <v>110</v>
      </c>
      <c r="C9" s="44" t="s">
        <v>19</v>
      </c>
      <c r="D9" s="44" t="s">
        <v>116</v>
      </c>
      <c r="E9" s="45" t="s">
        <v>119</v>
      </c>
      <c r="F9" s="44" t="s">
        <v>32</v>
      </c>
      <c r="G9" s="3"/>
    </row>
    <row r="10" spans="1:7" ht="12.75">
      <c r="A10" s="13"/>
      <c r="B10" s="44" t="s">
        <v>31</v>
      </c>
      <c r="C10" s="44" t="s">
        <v>112</v>
      </c>
      <c r="D10" s="44" t="s">
        <v>20</v>
      </c>
      <c r="E10" s="45" t="s">
        <v>120</v>
      </c>
      <c r="F10" s="44" t="s">
        <v>48</v>
      </c>
      <c r="G10" s="3"/>
    </row>
    <row r="11" spans="1:7" ht="12.75">
      <c r="A11" s="13"/>
      <c r="B11" s="44" t="s">
        <v>17</v>
      </c>
      <c r="C11" s="44" t="s">
        <v>113</v>
      </c>
      <c r="D11" s="44" t="s">
        <v>105</v>
      </c>
      <c r="E11" s="3"/>
      <c r="F11" s="16"/>
      <c r="G11" s="3"/>
    </row>
    <row r="12" spans="1:7" ht="12.75">
      <c r="A12" s="13"/>
      <c r="B12" s="44" t="s">
        <v>41</v>
      </c>
      <c r="C12" s="16"/>
      <c r="D12" s="44" t="s">
        <v>118</v>
      </c>
      <c r="E12" s="3"/>
      <c r="F12" s="16"/>
      <c r="G12" s="3"/>
    </row>
    <row r="13" spans="1:7" ht="12.75">
      <c r="A13" s="13"/>
      <c r="B13" s="15" t="s">
        <v>9</v>
      </c>
      <c r="C13" s="15" t="s">
        <v>9</v>
      </c>
      <c r="D13" s="15" t="s">
        <v>9</v>
      </c>
      <c r="E13" s="5" t="s">
        <v>9</v>
      </c>
      <c r="F13" s="15" t="s">
        <v>9</v>
      </c>
      <c r="G13" s="3"/>
    </row>
    <row r="14" spans="1:7" ht="12.75">
      <c r="A14" s="13"/>
      <c r="B14" s="15"/>
      <c r="C14" s="15"/>
      <c r="D14" s="44" t="s">
        <v>115</v>
      </c>
      <c r="E14" s="45" t="s">
        <v>39</v>
      </c>
      <c r="F14" s="44" t="s">
        <v>18</v>
      </c>
      <c r="G14" s="3"/>
    </row>
    <row r="15" spans="1:7" ht="12.75">
      <c r="A15" s="13"/>
      <c r="B15" s="16"/>
      <c r="C15" s="16"/>
      <c r="D15" s="16"/>
      <c r="E15" s="45" t="s">
        <v>25</v>
      </c>
      <c r="F15" s="16"/>
      <c r="G15" s="3"/>
    </row>
    <row r="16" spans="1:7" ht="12.75">
      <c r="A16" s="13"/>
      <c r="B16" s="16"/>
      <c r="C16" s="16"/>
      <c r="D16" s="16"/>
      <c r="E16" s="45" t="s">
        <v>101</v>
      </c>
      <c r="F16" s="16"/>
      <c r="G16" s="3"/>
    </row>
    <row r="17" spans="1:7" ht="12.75">
      <c r="A17" s="13"/>
      <c r="B17" s="16"/>
      <c r="C17" s="16"/>
      <c r="D17" s="16"/>
      <c r="E17" s="45" t="s">
        <v>43</v>
      </c>
      <c r="F17" s="16"/>
      <c r="G17" s="3"/>
    </row>
    <row r="18" spans="1:7" ht="12.75">
      <c r="A18" s="17"/>
      <c r="B18" s="18"/>
      <c r="C18" s="18"/>
      <c r="D18" s="18"/>
      <c r="E18" s="19"/>
      <c r="F18" s="18"/>
      <c r="G18" s="3"/>
    </row>
    <row r="19" spans="1:7" ht="12.75">
      <c r="A19" s="25" t="s">
        <v>10</v>
      </c>
      <c r="B19" s="20"/>
      <c r="C19" s="20"/>
      <c r="D19" s="20"/>
      <c r="E19" s="14"/>
      <c r="F19" s="14"/>
      <c r="G19" s="3"/>
    </row>
    <row r="20" spans="1:7" ht="12.75">
      <c r="A20" s="12" t="s">
        <v>6</v>
      </c>
      <c r="B20" s="21"/>
      <c r="C20" s="21"/>
      <c r="D20" s="21"/>
      <c r="E20" s="16"/>
      <c r="F20" s="16"/>
      <c r="G20" s="3"/>
    </row>
    <row r="21" spans="1:7" ht="13.5" thickBot="1">
      <c r="A21" s="27" t="s">
        <v>4</v>
      </c>
      <c r="B21" s="28">
        <f>63.78+204.03</f>
        <v>267.81</v>
      </c>
      <c r="C21" s="28">
        <f>359.51+29.17+47.38</f>
        <v>436.06</v>
      </c>
      <c r="D21" s="28">
        <f>102.62+37.96+101.63</f>
        <v>242.21</v>
      </c>
      <c r="E21" s="29">
        <f>28.17+169.93</f>
        <v>198.10000000000002</v>
      </c>
      <c r="F21" s="29">
        <f>122.07+192.26</f>
        <v>314.33</v>
      </c>
      <c r="G21" s="3"/>
    </row>
    <row r="22" spans="1:7" ht="13.5" thickTop="1">
      <c r="A22" s="26" t="s">
        <v>9</v>
      </c>
      <c r="B22" s="22"/>
      <c r="C22" s="22"/>
      <c r="D22" s="22">
        <v>300.66</v>
      </c>
      <c r="E22" s="24">
        <f>250.42</f>
        <v>250.42</v>
      </c>
      <c r="F22" s="24">
        <v>610.35</v>
      </c>
      <c r="G22" s="3"/>
    </row>
    <row r="23" spans="1:7" ht="12.75">
      <c r="A23" s="32"/>
      <c r="B23" s="32"/>
      <c r="C23" s="32"/>
      <c r="D23" s="33"/>
      <c r="E23" s="33"/>
      <c r="F23" s="33"/>
      <c r="G23" s="33"/>
    </row>
    <row r="24" spans="1:6" ht="12.75">
      <c r="A24" s="5" t="s">
        <v>7</v>
      </c>
      <c r="B24" s="5"/>
      <c r="C24" s="45">
        <v>433.5</v>
      </c>
      <c r="D24" s="6">
        <v>95</v>
      </c>
      <c r="E24" s="6">
        <f>438.5+21</f>
        <v>459.5</v>
      </c>
      <c r="F24" s="6">
        <v>805</v>
      </c>
    </row>
    <row r="25" spans="1:6" ht="12.75">
      <c r="A25" s="7" t="s">
        <v>11</v>
      </c>
      <c r="B25" s="7"/>
      <c r="C25" s="7"/>
      <c r="D25" s="3">
        <v>40</v>
      </c>
      <c r="E25" s="3">
        <v>155</v>
      </c>
      <c r="F25" s="3">
        <v>129.8</v>
      </c>
    </row>
    <row r="26" spans="1:6" ht="12.75">
      <c r="A26" s="8"/>
      <c r="B26" s="8"/>
      <c r="C26" s="8"/>
      <c r="D26" s="31"/>
      <c r="E26" s="31"/>
      <c r="F26" s="31"/>
    </row>
    <row r="27" spans="1:6" ht="12.75">
      <c r="A27" s="5" t="s">
        <v>8</v>
      </c>
      <c r="B27" s="5"/>
      <c r="C27" s="5"/>
      <c r="D27" s="3"/>
      <c r="E27" s="3">
        <f>46*3.45</f>
        <v>158.70000000000002</v>
      </c>
      <c r="F27" s="3">
        <f>23*3.45</f>
        <v>79.35000000000001</v>
      </c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15" t="s">
        <v>5</v>
      </c>
      <c r="D29" s="15" t="s">
        <v>5</v>
      </c>
      <c r="E29" s="5" t="s">
        <v>4</v>
      </c>
      <c r="F29" s="15" t="s">
        <v>4</v>
      </c>
    </row>
    <row r="30" spans="1:6" ht="12.75">
      <c r="A30" s="3"/>
      <c r="B30" s="44" t="s">
        <v>26</v>
      </c>
      <c r="C30" s="16"/>
      <c r="D30" s="16"/>
      <c r="E30" s="3"/>
      <c r="F30" s="16"/>
    </row>
    <row r="31" spans="1:6" ht="12.75">
      <c r="A31" s="3"/>
      <c r="B31" s="44" t="s">
        <v>53</v>
      </c>
      <c r="C31" s="44" t="s">
        <v>114</v>
      </c>
      <c r="D31" s="44" t="s">
        <v>32</v>
      </c>
      <c r="E31" s="3"/>
      <c r="F31" s="44" t="s">
        <v>47</v>
      </c>
    </row>
    <row r="32" spans="1:6" ht="12.75">
      <c r="A32" s="3"/>
      <c r="B32" s="44" t="s">
        <v>34</v>
      </c>
      <c r="C32" s="16"/>
      <c r="D32" s="16"/>
      <c r="E32" s="3"/>
      <c r="F32" s="16"/>
    </row>
    <row r="33" spans="1:6" ht="12.75">
      <c r="A33" s="3"/>
      <c r="B33" s="44" t="s">
        <v>41</v>
      </c>
      <c r="C33" s="16"/>
      <c r="D33" s="16"/>
      <c r="E33" s="3"/>
      <c r="F33" s="16"/>
    </row>
    <row r="34" spans="1:6" ht="12.75">
      <c r="A34" s="3"/>
      <c r="B34" s="44" t="s">
        <v>39</v>
      </c>
      <c r="C34" s="15" t="s">
        <v>9</v>
      </c>
      <c r="D34" s="15" t="s">
        <v>9</v>
      </c>
      <c r="E34" s="5" t="s">
        <v>9</v>
      </c>
      <c r="F34" s="15" t="s">
        <v>9</v>
      </c>
    </row>
    <row r="35" spans="1:6" ht="12.75">
      <c r="A35" s="3"/>
      <c r="B35" s="44" t="s">
        <v>111</v>
      </c>
      <c r="C35" s="16"/>
      <c r="D35" s="16"/>
      <c r="E35" s="3"/>
      <c r="F35" s="44" t="s">
        <v>49</v>
      </c>
    </row>
    <row r="36" spans="1:6" ht="12.75">
      <c r="A36" s="3"/>
      <c r="B36" s="44" t="s">
        <v>91</v>
      </c>
      <c r="C36" s="16"/>
      <c r="D36" s="16"/>
      <c r="E36" s="3"/>
      <c r="F36" s="43"/>
    </row>
    <row r="37" spans="1:6" ht="12.75">
      <c r="A37" s="3"/>
      <c r="B37" s="16"/>
      <c r="C37" s="16"/>
      <c r="D37" s="16"/>
      <c r="E37" s="3"/>
      <c r="F37" s="16"/>
    </row>
    <row r="38" spans="1:6" ht="12.75">
      <c r="A38" s="19"/>
      <c r="B38" s="18"/>
      <c r="C38" s="18"/>
      <c r="D38" s="18"/>
      <c r="E38" s="19"/>
      <c r="F38" s="18"/>
    </row>
    <row r="39" spans="1:6" ht="12.75">
      <c r="A39" s="5" t="s">
        <v>10</v>
      </c>
      <c r="B39" s="16"/>
      <c r="C39" s="16"/>
      <c r="D39" s="16"/>
      <c r="E39" s="3"/>
      <c r="F39" s="16"/>
    </row>
    <row r="40" spans="1:6" ht="12.75">
      <c r="A40" s="5" t="s">
        <v>6</v>
      </c>
      <c r="B40" s="16"/>
      <c r="C40" s="16"/>
      <c r="D40" s="16"/>
      <c r="E40" s="3"/>
      <c r="F40" s="16"/>
    </row>
    <row r="41" spans="1:6" ht="13.5" thickBot="1">
      <c r="A41" s="35" t="s">
        <v>4</v>
      </c>
      <c r="B41" s="29">
        <f>89.69+156.93</f>
        <v>246.62</v>
      </c>
      <c r="C41" s="29">
        <v>239.98</v>
      </c>
      <c r="D41" s="29">
        <v>62.33</v>
      </c>
      <c r="E41" s="28"/>
      <c r="F41" s="29">
        <v>29.85</v>
      </c>
    </row>
    <row r="42" spans="1:6" ht="13.5" thickTop="1">
      <c r="A42" s="36" t="s">
        <v>9</v>
      </c>
      <c r="B42" s="37"/>
      <c r="C42" s="37"/>
      <c r="D42" s="37"/>
      <c r="E42" s="38"/>
      <c r="F42" s="37">
        <v>671.67</v>
      </c>
    </row>
    <row r="43" spans="1:6" ht="12.75">
      <c r="A43" s="5"/>
      <c r="B43" s="16"/>
      <c r="C43" s="16"/>
      <c r="D43" s="16"/>
      <c r="E43" s="3"/>
      <c r="F43" s="16"/>
    </row>
    <row r="44" spans="1:6" ht="12.75">
      <c r="A44" s="5" t="s">
        <v>7</v>
      </c>
      <c r="B44" s="23"/>
      <c r="C44" s="23"/>
      <c r="D44" s="23"/>
      <c r="E44" s="6"/>
      <c r="F44" s="23">
        <f>28+664.5</f>
        <v>692.5</v>
      </c>
    </row>
    <row r="45" spans="1:6" ht="12.75">
      <c r="A45" s="7" t="s">
        <v>11</v>
      </c>
      <c r="B45" s="16"/>
      <c r="C45" s="16"/>
      <c r="D45" s="16"/>
      <c r="E45" s="3"/>
      <c r="F45" s="16">
        <v>224.5</v>
      </c>
    </row>
    <row r="46" spans="1:6" ht="12.75">
      <c r="A46" s="5"/>
      <c r="B46" s="16"/>
      <c r="C46" s="16"/>
      <c r="D46" s="16"/>
      <c r="E46" s="3"/>
      <c r="F46" s="16"/>
    </row>
    <row r="47" spans="1:6" ht="12.75">
      <c r="A47" s="39" t="s">
        <v>8</v>
      </c>
      <c r="B47" s="40">
        <f>40*3.45</f>
        <v>138</v>
      </c>
      <c r="C47" s="40">
        <f>16*3.45</f>
        <v>55.2</v>
      </c>
      <c r="D47" s="40">
        <f>36*3.45</f>
        <v>124.2</v>
      </c>
      <c r="E47" s="42"/>
      <c r="F47" s="40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6" ht="12.75">
      <c r="A50" s="5" t="s">
        <v>13</v>
      </c>
      <c r="B50" s="3">
        <f>B21+B22+B41+B42</f>
        <v>514.4300000000001</v>
      </c>
      <c r="C50" s="3">
        <f>C21+C22+C41+C42</f>
        <v>676.04</v>
      </c>
      <c r="D50" s="3">
        <f>D21+D22+D41+D42</f>
        <v>605.2</v>
      </c>
      <c r="E50" s="3">
        <f>E21+E22+E41+E42</f>
        <v>448.52</v>
      </c>
      <c r="F50" s="3">
        <f>F21+F22+F41+F42</f>
        <v>1626.2</v>
      </c>
    </row>
    <row r="51" spans="1:5" ht="12.75">
      <c r="A51" s="5"/>
      <c r="B51" s="3"/>
      <c r="C51" s="3"/>
      <c r="D51" s="3"/>
      <c r="E51" s="3"/>
    </row>
    <row r="52" spans="1:6" ht="12.75">
      <c r="A52" s="5" t="s">
        <v>14</v>
      </c>
      <c r="B52" s="3">
        <f>B24+B27+B44+B47</f>
        <v>138</v>
      </c>
      <c r="C52" s="3">
        <f>C24+C27+C44+C47</f>
        <v>488.7</v>
      </c>
      <c r="D52" s="3">
        <f>D24+D27+D44+D47</f>
        <v>219.2</v>
      </c>
      <c r="E52" s="3">
        <f>E24+E27+E44+E47</f>
        <v>618.2</v>
      </c>
      <c r="F52" s="3">
        <f>F24+F27+F44+F47</f>
        <v>1576.85</v>
      </c>
    </row>
    <row r="53" spans="1:5" ht="12.75">
      <c r="A53" s="5"/>
      <c r="B53" s="3"/>
      <c r="C53" s="3"/>
      <c r="D53" s="3"/>
      <c r="E53" s="3"/>
    </row>
    <row r="54" spans="1:7" ht="12.75">
      <c r="A54" s="5" t="s">
        <v>15</v>
      </c>
      <c r="B54" s="3">
        <f>B52-B50</f>
        <v>-376.43000000000006</v>
      </c>
      <c r="C54" s="3">
        <f>C52-C50</f>
        <v>-187.33999999999997</v>
      </c>
      <c r="D54" s="3">
        <f>D52-D50</f>
        <v>-386.00000000000006</v>
      </c>
      <c r="E54" s="3">
        <f>E52-E50</f>
        <v>169.68000000000006</v>
      </c>
      <c r="F54" s="3">
        <f>F52-F50</f>
        <v>-49.350000000000136</v>
      </c>
      <c r="G54" s="3">
        <f>SUM(B54:F54)</f>
        <v>-829.44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9">
      <selection activeCell="F45" sqref="F45"/>
    </sheetView>
  </sheetViews>
  <sheetFormatPr defaultColWidth="11.421875" defaultRowHeight="12.75"/>
  <cols>
    <col min="2" max="2" width="15.7109375" style="0" customWidth="1"/>
    <col min="3" max="3" width="15.140625" style="0" customWidth="1"/>
    <col min="4" max="4" width="17.7109375" style="0" customWidth="1"/>
    <col min="5" max="5" width="14.57421875" style="0" customWidth="1"/>
    <col min="6" max="6" width="15.421875" style="0" customWidth="1"/>
  </cols>
  <sheetData>
    <row r="1" spans="1:7" ht="18">
      <c r="A1" s="74" t="s">
        <v>0</v>
      </c>
      <c r="B1" s="74"/>
      <c r="C1" s="74"/>
      <c r="D1" s="74"/>
      <c r="E1" s="74"/>
      <c r="F1" s="74"/>
      <c r="G1" s="4"/>
    </row>
    <row r="2" spans="1:6" ht="18">
      <c r="A2" s="3"/>
      <c r="B2" s="4"/>
      <c r="C2" s="4"/>
      <c r="D2" s="4"/>
      <c r="E2" s="4"/>
      <c r="F2" s="1"/>
    </row>
    <row r="3" spans="1:7" ht="18">
      <c r="A3" s="75" t="s">
        <v>121</v>
      </c>
      <c r="B3" s="75"/>
      <c r="C3" s="75"/>
      <c r="D3" s="75"/>
      <c r="E3" s="75"/>
      <c r="F3" s="75"/>
      <c r="G3" s="41"/>
    </row>
    <row r="4" spans="1:5" ht="12.75">
      <c r="A4" s="3"/>
      <c r="B4" s="3"/>
      <c r="C4" s="3"/>
      <c r="D4" s="3"/>
      <c r="E4" s="3"/>
    </row>
    <row r="5" spans="1:7" ht="12.75">
      <c r="A5" s="9" t="s">
        <v>3</v>
      </c>
      <c r="B5" s="10">
        <v>41673</v>
      </c>
      <c r="C5" s="10">
        <v>41674</v>
      </c>
      <c r="D5" s="10">
        <v>41675</v>
      </c>
      <c r="E5" s="10">
        <v>41676</v>
      </c>
      <c r="F5" s="10">
        <v>41677</v>
      </c>
      <c r="G5" s="5"/>
    </row>
    <row r="6" spans="1:7" ht="12.75">
      <c r="A6" s="11"/>
      <c r="B6" s="14"/>
      <c r="C6" s="14"/>
      <c r="D6" s="14"/>
      <c r="E6" s="14"/>
      <c r="F6" s="14"/>
      <c r="G6" s="3"/>
    </row>
    <row r="7" spans="1:7" ht="12.75">
      <c r="A7" s="12" t="s">
        <v>1</v>
      </c>
      <c r="B7" s="15" t="s">
        <v>5</v>
      </c>
      <c r="C7" s="15" t="s">
        <v>4</v>
      </c>
      <c r="D7" s="15" t="s">
        <v>4</v>
      </c>
      <c r="E7" s="15" t="s">
        <v>4</v>
      </c>
      <c r="F7" s="15" t="s">
        <v>4</v>
      </c>
      <c r="G7" s="3"/>
    </row>
    <row r="8" spans="1:7" ht="12.75">
      <c r="A8" s="12"/>
      <c r="B8" s="15"/>
      <c r="C8" s="15"/>
      <c r="D8" s="15" t="s">
        <v>52</v>
      </c>
      <c r="E8" s="15"/>
      <c r="F8" s="15"/>
      <c r="G8" s="3"/>
    </row>
    <row r="9" spans="1:7" ht="12.75">
      <c r="A9" s="13"/>
      <c r="B9" s="44" t="s">
        <v>45</v>
      </c>
      <c r="C9" s="44" t="s">
        <v>44</v>
      </c>
      <c r="D9" s="44" t="s">
        <v>39</v>
      </c>
      <c r="E9" s="44" t="s">
        <v>130</v>
      </c>
      <c r="F9" s="44" t="s">
        <v>133</v>
      </c>
      <c r="G9" s="3"/>
    </row>
    <row r="10" spans="1:7" ht="12.75">
      <c r="A10" s="13"/>
      <c r="B10" s="44" t="s">
        <v>93</v>
      </c>
      <c r="C10" s="44" t="s">
        <v>28</v>
      </c>
      <c r="D10" s="44" t="s">
        <v>50</v>
      </c>
      <c r="E10" s="44" t="s">
        <v>131</v>
      </c>
      <c r="F10" s="44" t="s">
        <v>134</v>
      </c>
      <c r="G10" s="3"/>
    </row>
    <row r="11" spans="1:7" ht="12.75">
      <c r="A11" s="13"/>
      <c r="B11" s="16"/>
      <c r="C11" s="44" t="s">
        <v>30</v>
      </c>
      <c r="D11" s="44" t="s">
        <v>127</v>
      </c>
      <c r="E11" s="44" t="s">
        <v>37</v>
      </c>
      <c r="F11" s="44" t="s">
        <v>46</v>
      </c>
      <c r="G11" s="3"/>
    </row>
    <row r="12" spans="1:7" ht="12.75">
      <c r="A12" s="13"/>
      <c r="B12" s="16"/>
      <c r="C12" s="44" t="s">
        <v>41</v>
      </c>
      <c r="D12" s="44" t="s">
        <v>105</v>
      </c>
      <c r="E12" s="16"/>
      <c r="F12" s="44" t="s">
        <v>42</v>
      </c>
      <c r="G12" s="3"/>
    </row>
    <row r="13" spans="1:7" ht="12.75">
      <c r="A13" s="13"/>
      <c r="B13" s="15" t="s">
        <v>9</v>
      </c>
      <c r="C13" s="44" t="s">
        <v>125</v>
      </c>
      <c r="D13" s="15" t="s">
        <v>9</v>
      </c>
      <c r="E13" s="15" t="s">
        <v>9</v>
      </c>
      <c r="F13" s="15" t="s">
        <v>9</v>
      </c>
      <c r="G13" s="3"/>
    </row>
    <row r="14" spans="1:7" ht="12.75">
      <c r="A14" s="13"/>
      <c r="B14" s="15"/>
      <c r="C14" s="44" t="s">
        <v>126</v>
      </c>
      <c r="D14" s="15"/>
      <c r="E14" s="44" t="s">
        <v>54</v>
      </c>
      <c r="F14" s="15"/>
      <c r="G14" s="3"/>
    </row>
    <row r="15" spans="1:7" ht="12.75">
      <c r="A15" s="13"/>
      <c r="B15" s="16"/>
      <c r="C15" s="16"/>
      <c r="D15" s="44" t="s">
        <v>115</v>
      </c>
      <c r="E15" s="44" t="s">
        <v>132</v>
      </c>
      <c r="F15" s="44" t="s">
        <v>135</v>
      </c>
      <c r="G15" s="3"/>
    </row>
    <row r="16" spans="1:7" ht="12.75">
      <c r="A16" s="13"/>
      <c r="B16" s="16"/>
      <c r="C16" s="16"/>
      <c r="D16" s="16"/>
      <c r="E16" s="44" t="s">
        <v>29</v>
      </c>
      <c r="F16" s="16"/>
      <c r="G16" s="3"/>
    </row>
    <row r="17" spans="1:7" ht="12.75">
      <c r="A17" s="13"/>
      <c r="B17" s="16"/>
      <c r="C17" s="16"/>
      <c r="D17" s="16"/>
      <c r="E17" s="16"/>
      <c r="F17" s="16"/>
      <c r="G17" s="3"/>
    </row>
    <row r="18" spans="1:7" ht="12.75">
      <c r="A18" s="17"/>
      <c r="B18" s="18"/>
      <c r="C18" s="18"/>
      <c r="D18" s="18"/>
      <c r="E18" s="18"/>
      <c r="F18" s="18"/>
      <c r="G18" s="3"/>
    </row>
    <row r="19" spans="1:7" ht="12.75">
      <c r="A19" s="25" t="s">
        <v>10</v>
      </c>
      <c r="B19" s="20"/>
      <c r="C19" s="14"/>
      <c r="D19" s="14"/>
      <c r="E19" s="14"/>
      <c r="F19" s="14"/>
      <c r="G19" s="3"/>
    </row>
    <row r="20" spans="1:7" ht="12.75">
      <c r="A20" s="12" t="s">
        <v>6</v>
      </c>
      <c r="B20" s="21"/>
      <c r="C20" s="16"/>
      <c r="D20" s="16"/>
      <c r="E20" s="16"/>
      <c r="F20" s="16"/>
      <c r="G20" s="3"/>
    </row>
    <row r="21" spans="1:7" ht="13.5" thickBot="1">
      <c r="A21" s="27" t="s">
        <v>4</v>
      </c>
      <c r="B21" s="28">
        <f>388.42+61.07</f>
        <v>449.49</v>
      </c>
      <c r="C21" s="29">
        <f>97.83+8.09+29.26</f>
        <v>135.18</v>
      </c>
      <c r="D21" s="29">
        <f>93.59+104.03+25.23</f>
        <v>222.85</v>
      </c>
      <c r="E21" s="29">
        <f>158.53+14.08+27.71</f>
        <v>200.32000000000002</v>
      </c>
      <c r="F21" s="29">
        <f>37.37+215.17+102.1</f>
        <v>354.64</v>
      </c>
      <c r="G21" s="3"/>
    </row>
    <row r="22" spans="1:7" ht="13.5" thickTop="1">
      <c r="A22" s="26" t="s">
        <v>9</v>
      </c>
      <c r="B22" s="22"/>
      <c r="C22" s="24"/>
      <c r="D22" s="24">
        <v>223.76</v>
      </c>
      <c r="E22" s="24">
        <v>161.37</v>
      </c>
      <c r="F22" s="24">
        <v>346.44</v>
      </c>
      <c r="G22" s="3"/>
    </row>
    <row r="23" spans="1:7" ht="12.75">
      <c r="A23" s="32"/>
      <c r="B23" s="33"/>
      <c r="C23" s="33"/>
      <c r="D23" s="33"/>
      <c r="E23" s="33"/>
      <c r="F23" s="33"/>
      <c r="G23" s="33"/>
    </row>
    <row r="24" spans="1:6" ht="12.75">
      <c r="A24" s="5" t="s">
        <v>7</v>
      </c>
      <c r="B24" s="6">
        <v>39.5</v>
      </c>
      <c r="C24" s="6"/>
      <c r="D24" s="6">
        <v>200.5</v>
      </c>
      <c r="E24" s="6">
        <f>33+780</f>
        <v>813</v>
      </c>
      <c r="F24" s="6">
        <v>483.5</v>
      </c>
    </row>
    <row r="25" spans="1:6" ht="12.75">
      <c r="A25" s="7" t="s">
        <v>11</v>
      </c>
      <c r="B25" s="3"/>
      <c r="C25" s="3"/>
      <c r="D25" s="3">
        <v>53.5</v>
      </c>
      <c r="E25" s="3">
        <v>175.1</v>
      </c>
      <c r="F25" s="3">
        <v>203.5</v>
      </c>
    </row>
    <row r="26" spans="1:6" ht="12.75">
      <c r="A26" s="8"/>
      <c r="B26" s="31"/>
      <c r="C26" s="31"/>
      <c r="D26" s="31"/>
      <c r="E26" s="31"/>
      <c r="F26" s="31"/>
    </row>
    <row r="27" spans="1:6" ht="12.75">
      <c r="A27" s="5" t="s">
        <v>8</v>
      </c>
      <c r="B27" s="3"/>
      <c r="C27" s="3">
        <f>31*3.45</f>
        <v>106.95</v>
      </c>
      <c r="D27" s="3">
        <f>37*3.45</f>
        <v>127.65</v>
      </c>
      <c r="E27" s="3"/>
      <c r="F27" s="3">
        <f>47*3.45</f>
        <v>162.15</v>
      </c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15" t="s">
        <v>4</v>
      </c>
      <c r="D29" s="15" t="s">
        <v>4</v>
      </c>
      <c r="E29" s="15" t="s">
        <v>4</v>
      </c>
      <c r="F29" s="15" t="s">
        <v>4</v>
      </c>
    </row>
    <row r="30" spans="1:6" ht="12.75">
      <c r="A30" s="3"/>
      <c r="B30" s="44" t="s">
        <v>34</v>
      </c>
      <c r="C30" s="16"/>
      <c r="D30" s="16"/>
      <c r="E30" s="16"/>
      <c r="F30" s="16"/>
    </row>
    <row r="31" spans="1:6" ht="12.75">
      <c r="A31" s="3"/>
      <c r="B31" s="44" t="s">
        <v>122</v>
      </c>
      <c r="C31" s="44" t="s">
        <v>33</v>
      </c>
      <c r="D31" s="16"/>
      <c r="E31" s="16"/>
      <c r="F31" s="44" t="s">
        <v>136</v>
      </c>
    </row>
    <row r="32" spans="1:6" ht="12.75">
      <c r="A32" s="3"/>
      <c r="B32" s="44" t="s">
        <v>123</v>
      </c>
      <c r="C32" s="16"/>
      <c r="D32" s="44" t="s">
        <v>128</v>
      </c>
      <c r="E32" s="16"/>
      <c r="F32" s="16"/>
    </row>
    <row r="33" spans="1:6" ht="12.75">
      <c r="A33" s="3"/>
      <c r="B33" s="44" t="s">
        <v>124</v>
      </c>
      <c r="C33" s="16"/>
      <c r="D33" s="44" t="s">
        <v>129</v>
      </c>
      <c r="E33" s="16"/>
      <c r="F33" s="16"/>
    </row>
    <row r="34" spans="1:6" ht="12.75">
      <c r="A34" s="3"/>
      <c r="B34" s="15" t="s">
        <v>9</v>
      </c>
      <c r="C34" s="15" t="s">
        <v>9</v>
      </c>
      <c r="D34" s="15" t="s">
        <v>9</v>
      </c>
      <c r="E34" s="15" t="s">
        <v>9</v>
      </c>
      <c r="F34" s="15" t="s">
        <v>9</v>
      </c>
    </row>
    <row r="35" spans="1:6" ht="12.75">
      <c r="A35" s="3"/>
      <c r="B35" s="16"/>
      <c r="C35" s="43"/>
      <c r="D35" s="43"/>
      <c r="E35" s="43"/>
      <c r="F35" s="44" t="s">
        <v>40</v>
      </c>
    </row>
    <row r="36" spans="1:6" ht="12.75">
      <c r="A36" s="3"/>
      <c r="B36" s="16"/>
      <c r="C36" s="43"/>
      <c r="D36" s="43"/>
      <c r="E36" s="43"/>
      <c r="F36" s="44" t="s">
        <v>36</v>
      </c>
    </row>
    <row r="37" spans="1:6" ht="12.75">
      <c r="A37" s="3"/>
      <c r="B37" s="16"/>
      <c r="C37" s="16"/>
      <c r="D37" s="16"/>
      <c r="E37" s="16"/>
      <c r="F37" s="16"/>
    </row>
    <row r="38" spans="1:6" ht="12.75">
      <c r="A38" s="19"/>
      <c r="B38" s="18"/>
      <c r="C38" s="18"/>
      <c r="D38" s="18"/>
      <c r="E38" s="18"/>
      <c r="F38" s="18"/>
    </row>
    <row r="39" spans="1:6" ht="12.75">
      <c r="A39" s="5" t="s">
        <v>10</v>
      </c>
      <c r="B39" s="16"/>
      <c r="C39" s="16"/>
      <c r="D39" s="16"/>
      <c r="E39" s="16"/>
      <c r="F39" s="16"/>
    </row>
    <row r="40" spans="1:6" ht="12.75">
      <c r="A40" s="5" t="s">
        <v>6</v>
      </c>
      <c r="B40" s="16"/>
      <c r="C40" s="16"/>
      <c r="D40" s="16"/>
      <c r="E40" s="16"/>
      <c r="F40" s="16"/>
    </row>
    <row r="41" spans="1:6" ht="13.5" thickBot="1">
      <c r="A41" s="35" t="s">
        <v>4</v>
      </c>
      <c r="B41" s="29">
        <f>7.85+125.17+84.96</f>
        <v>217.98000000000002</v>
      </c>
      <c r="C41" s="29">
        <v>235.54</v>
      </c>
      <c r="D41" s="29">
        <v>41.11</v>
      </c>
      <c r="E41" s="29"/>
      <c r="F41" s="29">
        <v>74.82</v>
      </c>
    </row>
    <row r="42" spans="1:6" ht="13.5" thickTop="1">
      <c r="A42" s="36" t="s">
        <v>9</v>
      </c>
      <c r="B42" s="37"/>
      <c r="C42" s="37"/>
      <c r="D42" s="37"/>
      <c r="E42" s="37"/>
      <c r="F42" s="37">
        <v>382.16</v>
      </c>
    </row>
    <row r="43" spans="1:6" ht="12.75">
      <c r="A43" s="5"/>
      <c r="B43" s="16"/>
      <c r="C43" s="16"/>
      <c r="D43" s="16"/>
      <c r="E43" s="16"/>
      <c r="F43" s="16"/>
    </row>
    <row r="44" spans="1:6" ht="12.75">
      <c r="A44" s="5" t="s">
        <v>7</v>
      </c>
      <c r="B44" s="23"/>
      <c r="C44" s="23"/>
      <c r="D44" s="23"/>
      <c r="E44" s="23"/>
      <c r="F44" s="23">
        <v>799.5</v>
      </c>
    </row>
    <row r="45" spans="1:6" ht="12.75">
      <c r="A45" s="7" t="s">
        <v>11</v>
      </c>
      <c r="B45" s="16"/>
      <c r="C45" s="16"/>
      <c r="D45" s="16"/>
      <c r="E45" s="16"/>
      <c r="F45" s="16"/>
    </row>
    <row r="46" spans="1:6" ht="12.75">
      <c r="A46" s="5"/>
      <c r="B46" s="16"/>
      <c r="C46" s="16"/>
      <c r="D46" s="16"/>
      <c r="E46" s="16"/>
      <c r="F46" s="16"/>
    </row>
    <row r="47" spans="1:6" ht="12.75">
      <c r="A47" s="39" t="s">
        <v>8</v>
      </c>
      <c r="B47" s="40">
        <f>37*3.45</f>
        <v>127.65</v>
      </c>
      <c r="C47" s="40">
        <f>16*3.45</f>
        <v>55.2</v>
      </c>
      <c r="D47" s="40"/>
      <c r="E47" s="40"/>
      <c r="F47" s="40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6" ht="12.75">
      <c r="A50" s="5" t="s">
        <v>13</v>
      </c>
      <c r="B50" s="3">
        <f>B21+B22+B41+B42</f>
        <v>667.47</v>
      </c>
      <c r="C50" s="3"/>
      <c r="D50" s="3"/>
      <c r="E50" s="3">
        <f>E21+E22+E41+E42</f>
        <v>361.69000000000005</v>
      </c>
      <c r="F50" s="3">
        <f>F21+F22+F41+F42</f>
        <v>1158.06</v>
      </c>
    </row>
    <row r="51" spans="1:5" ht="12.75">
      <c r="A51" s="5"/>
      <c r="B51" s="3"/>
      <c r="C51" s="3"/>
      <c r="D51" s="3"/>
      <c r="E51" s="3"/>
    </row>
    <row r="52" spans="1:6" ht="12.75">
      <c r="A52" s="5" t="s">
        <v>14</v>
      </c>
      <c r="B52" s="3">
        <f>B24+B27+B44+B47</f>
        <v>167.15</v>
      </c>
      <c r="C52" s="3"/>
      <c r="D52" s="3"/>
      <c r="E52" s="3">
        <f>E24+E27+E44+E47</f>
        <v>813</v>
      </c>
      <c r="F52" s="3">
        <f>F24+F27+F44+F47</f>
        <v>1445.15</v>
      </c>
    </row>
    <row r="53" spans="1:5" ht="12.75">
      <c r="A53" s="5"/>
      <c r="B53" s="3"/>
      <c r="C53" s="3"/>
      <c r="D53" s="3"/>
      <c r="E53" s="3"/>
    </row>
    <row r="54" spans="1:7" ht="12.75">
      <c r="A54" s="5" t="s">
        <v>15</v>
      </c>
      <c r="B54" s="3">
        <f>B52-B50</f>
        <v>-500.32000000000005</v>
      </c>
      <c r="C54" s="3"/>
      <c r="D54" s="3"/>
      <c r="E54" s="3">
        <f>E52-E50</f>
        <v>451.30999999999995</v>
      </c>
      <c r="F54" s="3">
        <f>F52-F50</f>
        <v>287.09000000000015</v>
      </c>
      <c r="G54">
        <f>SUM(B54:F54)</f>
        <v>238.08000000000004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5">
      <selection activeCell="J34" sqref="J34"/>
    </sheetView>
  </sheetViews>
  <sheetFormatPr defaultColWidth="11.421875" defaultRowHeight="12.75"/>
  <cols>
    <col min="6" max="6" width="14.57421875" style="0" bestFit="1" customWidth="1"/>
  </cols>
  <sheetData>
    <row r="1" spans="1:7" ht="18">
      <c r="A1" s="74" t="s">
        <v>0</v>
      </c>
      <c r="B1" s="74"/>
      <c r="C1" s="74"/>
      <c r="D1" s="74"/>
      <c r="E1" s="74"/>
      <c r="F1" s="74"/>
      <c r="G1" s="4"/>
    </row>
    <row r="2" spans="1:6" ht="18">
      <c r="A2" s="3"/>
      <c r="B2" s="4"/>
      <c r="C2" s="4"/>
      <c r="D2" s="4"/>
      <c r="E2" s="4"/>
      <c r="F2" s="1"/>
    </row>
    <row r="3" spans="1:7" ht="18">
      <c r="A3" s="75" t="s">
        <v>137</v>
      </c>
      <c r="B3" s="75"/>
      <c r="C3" s="75"/>
      <c r="D3" s="75"/>
      <c r="E3" s="75"/>
      <c r="F3" s="75"/>
      <c r="G3" s="41"/>
    </row>
    <row r="4" spans="1:5" ht="12.75">
      <c r="A4" s="3"/>
      <c r="B4" s="3"/>
      <c r="C4" s="3"/>
      <c r="D4" s="3"/>
      <c r="E4" s="3"/>
    </row>
    <row r="5" spans="1:7" ht="12.75">
      <c r="A5" s="9" t="s">
        <v>3</v>
      </c>
      <c r="B5" s="10">
        <v>41680</v>
      </c>
      <c r="C5" s="10">
        <v>41681</v>
      </c>
      <c r="D5" s="10">
        <v>41682</v>
      </c>
      <c r="E5" s="10">
        <v>41683</v>
      </c>
      <c r="F5" s="10">
        <v>41684</v>
      </c>
      <c r="G5" s="5"/>
    </row>
    <row r="6" spans="1:7" ht="12.75">
      <c r="A6" s="11"/>
      <c r="B6" s="14"/>
      <c r="C6" s="14"/>
      <c r="D6" s="14"/>
      <c r="E6" s="3"/>
      <c r="F6" s="14"/>
      <c r="G6" s="3"/>
    </row>
    <row r="7" spans="1:7" ht="12.75">
      <c r="A7" s="12" t="s">
        <v>1</v>
      </c>
      <c r="B7" s="15" t="s">
        <v>5</v>
      </c>
      <c r="C7" s="15" t="s">
        <v>4</v>
      </c>
      <c r="D7" s="15" t="s">
        <v>4</v>
      </c>
      <c r="E7" s="5" t="s">
        <v>4</v>
      </c>
      <c r="F7" s="15" t="s">
        <v>4</v>
      </c>
      <c r="G7" s="3"/>
    </row>
    <row r="8" spans="1:7" ht="12.75">
      <c r="A8" s="12"/>
      <c r="B8" s="15"/>
      <c r="C8" s="15"/>
      <c r="D8" s="15"/>
      <c r="E8" s="45" t="s">
        <v>150</v>
      </c>
      <c r="F8" s="15"/>
      <c r="G8" s="3"/>
    </row>
    <row r="9" spans="1:7" ht="12.75">
      <c r="A9" s="13"/>
      <c r="B9" s="16" t="s">
        <v>52</v>
      </c>
      <c r="C9" s="44" t="s">
        <v>52</v>
      </c>
      <c r="D9" s="44" t="s">
        <v>145</v>
      </c>
      <c r="E9" s="45" t="s">
        <v>149</v>
      </c>
      <c r="F9" s="44" t="s">
        <v>46</v>
      </c>
      <c r="G9" s="3"/>
    </row>
    <row r="10" spans="1:7" ht="12.75">
      <c r="A10" s="13"/>
      <c r="B10" s="16" t="s">
        <v>51</v>
      </c>
      <c r="C10" s="44" t="s">
        <v>141</v>
      </c>
      <c r="D10" s="44" t="s">
        <v>44</v>
      </c>
      <c r="E10" s="45" t="s">
        <v>28</v>
      </c>
      <c r="F10" s="44" t="s">
        <v>155</v>
      </c>
      <c r="G10" s="3"/>
    </row>
    <row r="11" spans="1:7" ht="12.75">
      <c r="A11" s="13"/>
      <c r="B11" s="16" t="s">
        <v>138</v>
      </c>
      <c r="C11" s="16"/>
      <c r="D11" s="44" t="s">
        <v>147</v>
      </c>
      <c r="E11" s="45" t="s">
        <v>151</v>
      </c>
      <c r="F11" s="44" t="s">
        <v>156</v>
      </c>
      <c r="G11" s="3"/>
    </row>
    <row r="12" spans="1:7" ht="12.75">
      <c r="A12" s="13"/>
      <c r="B12" s="16"/>
      <c r="C12" s="16"/>
      <c r="D12" s="44" t="s">
        <v>146</v>
      </c>
      <c r="E12" s="45" t="s">
        <v>44</v>
      </c>
      <c r="F12" s="44" t="s">
        <v>157</v>
      </c>
      <c r="G12" s="3"/>
    </row>
    <row r="13" spans="1:7" ht="12.75">
      <c r="A13" s="13"/>
      <c r="B13" s="15" t="s">
        <v>9</v>
      </c>
      <c r="C13" s="15" t="s">
        <v>9</v>
      </c>
      <c r="D13" s="15" t="s">
        <v>9</v>
      </c>
      <c r="E13" s="5" t="s">
        <v>9</v>
      </c>
      <c r="F13" s="15" t="s">
        <v>9</v>
      </c>
      <c r="G13" s="3"/>
    </row>
    <row r="14" spans="1:7" ht="12.75">
      <c r="A14" s="13"/>
      <c r="B14" s="15"/>
      <c r="C14" s="15"/>
      <c r="D14" s="15"/>
      <c r="E14" s="5"/>
      <c r="F14" s="15"/>
      <c r="G14" s="3"/>
    </row>
    <row r="15" spans="1:7" ht="12.75">
      <c r="A15" s="13"/>
      <c r="B15" s="16"/>
      <c r="C15" s="44" t="s">
        <v>143</v>
      </c>
      <c r="D15" s="44" t="s">
        <v>148</v>
      </c>
      <c r="E15" s="45" t="s">
        <v>152</v>
      </c>
      <c r="F15" s="44" t="s">
        <v>158</v>
      </c>
      <c r="G15" s="3"/>
    </row>
    <row r="16" spans="1:7" ht="12.75">
      <c r="A16" s="13"/>
      <c r="B16" s="16"/>
      <c r="C16" s="44" t="s">
        <v>144</v>
      </c>
      <c r="D16" s="16"/>
      <c r="E16" s="45" t="s">
        <v>153</v>
      </c>
      <c r="F16" s="16"/>
      <c r="G16" s="3"/>
    </row>
    <row r="17" spans="1:7" ht="12.75">
      <c r="A17" s="13"/>
      <c r="B17" s="16"/>
      <c r="C17" s="16"/>
      <c r="D17" s="16"/>
      <c r="E17" s="45" t="s">
        <v>154</v>
      </c>
      <c r="F17" s="16"/>
      <c r="G17" s="3"/>
    </row>
    <row r="18" spans="1:7" ht="12.75">
      <c r="A18" s="17"/>
      <c r="B18" s="18"/>
      <c r="C18" s="18"/>
      <c r="D18" s="18"/>
      <c r="E18" s="19"/>
      <c r="F18" s="18"/>
      <c r="G18" s="3"/>
    </row>
    <row r="19" spans="1:7" ht="12.75">
      <c r="A19" s="25" t="s">
        <v>10</v>
      </c>
      <c r="B19" s="20"/>
      <c r="C19" s="14"/>
      <c r="D19" s="14"/>
      <c r="E19" s="14"/>
      <c r="F19" s="14"/>
      <c r="G19" s="3"/>
    </row>
    <row r="20" spans="1:7" ht="12.75">
      <c r="A20" s="12" t="s">
        <v>6</v>
      </c>
      <c r="B20" s="21"/>
      <c r="C20" s="16"/>
      <c r="D20" s="16"/>
      <c r="E20" s="16"/>
      <c r="F20" s="16"/>
      <c r="G20" s="3"/>
    </row>
    <row r="21" spans="1:7" ht="13.5" thickBot="1">
      <c r="A21" s="27" t="s">
        <v>4</v>
      </c>
      <c r="B21" s="46">
        <f>10.83+15</f>
        <v>25.83</v>
      </c>
      <c r="C21" s="29">
        <v>61.47</v>
      </c>
      <c r="D21" s="29">
        <f>18.19+72.4+3.71+44.55+14.92</f>
        <v>153.76999999999998</v>
      </c>
      <c r="E21" s="29">
        <f>19.88+15.67+172.01</f>
        <v>207.56</v>
      </c>
      <c r="F21" s="29">
        <f>86.04+44.42+152.56+44.75</f>
        <v>327.77</v>
      </c>
      <c r="G21" s="3"/>
    </row>
    <row r="22" spans="1:7" ht="13.5" thickTop="1">
      <c r="A22" s="26" t="s">
        <v>9</v>
      </c>
      <c r="B22" s="22"/>
      <c r="C22" s="24">
        <f>71.22+94.84+95.12</f>
        <v>261.18</v>
      </c>
      <c r="D22" s="24">
        <v>315.58</v>
      </c>
      <c r="E22" s="24">
        <v>179.58</v>
      </c>
      <c r="F22" s="24">
        <v>252.28</v>
      </c>
      <c r="G22" s="3"/>
    </row>
    <row r="23" spans="1:7" ht="12.75">
      <c r="A23" s="32"/>
      <c r="B23" s="33"/>
      <c r="C23" s="33"/>
      <c r="D23" s="33"/>
      <c r="E23" s="33"/>
      <c r="F23" s="33"/>
      <c r="G23" s="33"/>
    </row>
    <row r="24" spans="1:6" ht="12.75">
      <c r="A24" s="5" t="s">
        <v>7</v>
      </c>
      <c r="B24" s="6"/>
      <c r="C24" s="6">
        <v>587.5</v>
      </c>
      <c r="D24" s="6">
        <v>360</v>
      </c>
      <c r="E24" s="6">
        <v>603</v>
      </c>
      <c r="F24" s="6">
        <v>414.5</v>
      </c>
    </row>
    <row r="25" spans="1:6" ht="12.75">
      <c r="A25" s="7" t="s">
        <v>11</v>
      </c>
      <c r="B25" s="3"/>
      <c r="C25" s="3">
        <v>250</v>
      </c>
      <c r="D25" s="3"/>
      <c r="E25" s="3">
        <v>246</v>
      </c>
      <c r="F25" s="3">
        <v>106.5</v>
      </c>
    </row>
    <row r="26" spans="1:6" ht="12.75">
      <c r="A26" s="8"/>
      <c r="B26" s="31"/>
      <c r="C26" s="31"/>
      <c r="D26" s="31"/>
      <c r="E26" s="31"/>
      <c r="F26" s="31"/>
    </row>
    <row r="27" spans="1:6" ht="12.75">
      <c r="A27" s="5" t="s">
        <v>8</v>
      </c>
      <c r="B27" s="3"/>
      <c r="C27" s="3">
        <f>40*3.45</f>
        <v>138</v>
      </c>
      <c r="D27" s="3">
        <f>33*3.45</f>
        <v>113.85000000000001</v>
      </c>
      <c r="E27" s="3">
        <f>42*3.45</f>
        <v>144.9</v>
      </c>
      <c r="F27" s="3">
        <f>52*3.45</f>
        <v>179.4</v>
      </c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15" t="s">
        <v>4</v>
      </c>
      <c r="D29" s="15" t="s">
        <v>4</v>
      </c>
      <c r="E29" s="15" t="s">
        <v>4</v>
      </c>
      <c r="F29" s="15" t="s">
        <v>4</v>
      </c>
    </row>
    <row r="30" spans="1:6" ht="12.75">
      <c r="A30" s="3"/>
      <c r="B30" s="16" t="s">
        <v>39</v>
      </c>
      <c r="C30" s="16"/>
      <c r="D30" s="16"/>
      <c r="E30" s="16"/>
      <c r="F30" s="16"/>
    </row>
    <row r="31" spans="1:6" ht="12.75">
      <c r="A31" s="3"/>
      <c r="B31" s="16" t="s">
        <v>123</v>
      </c>
      <c r="C31" s="44" t="s">
        <v>142</v>
      </c>
      <c r="D31" s="44" t="s">
        <v>128</v>
      </c>
      <c r="E31" s="16"/>
      <c r="F31" s="16"/>
    </row>
    <row r="32" spans="1:6" ht="12.75">
      <c r="A32" s="3"/>
      <c r="B32" s="16" t="s">
        <v>17</v>
      </c>
      <c r="C32" s="44" t="s">
        <v>17</v>
      </c>
      <c r="D32" s="44" t="s">
        <v>129</v>
      </c>
      <c r="E32" s="16"/>
      <c r="F32" s="16"/>
    </row>
    <row r="33" spans="1:6" ht="12.75">
      <c r="A33" s="3"/>
      <c r="B33" s="44" t="s">
        <v>139</v>
      </c>
      <c r="C33" s="44" t="s">
        <v>41</v>
      </c>
      <c r="D33" s="16"/>
      <c r="E33" s="16"/>
      <c r="F33" s="16"/>
    </row>
    <row r="34" spans="1:6" ht="12.75">
      <c r="A34" s="3"/>
      <c r="B34" s="44" t="s">
        <v>41</v>
      </c>
      <c r="C34" s="15" t="s">
        <v>9</v>
      </c>
      <c r="D34" s="15" t="s">
        <v>9</v>
      </c>
      <c r="E34" s="15" t="s">
        <v>9</v>
      </c>
      <c r="F34" s="15" t="s">
        <v>9</v>
      </c>
    </row>
    <row r="35" spans="1:6" ht="12.75">
      <c r="A35" s="3"/>
      <c r="B35" s="44" t="s">
        <v>140</v>
      </c>
      <c r="C35" s="43"/>
      <c r="D35" s="43"/>
      <c r="E35" s="43"/>
      <c r="F35" s="43"/>
    </row>
    <row r="36" spans="1:6" ht="12.75">
      <c r="A36" s="3"/>
      <c r="B36" s="16"/>
      <c r="C36" s="43"/>
      <c r="D36" s="43"/>
      <c r="E36" s="43"/>
      <c r="F36" s="43"/>
    </row>
    <row r="37" spans="1:6" ht="12.75">
      <c r="A37" s="3"/>
      <c r="B37" s="16"/>
      <c r="C37" s="16"/>
      <c r="D37" s="16"/>
      <c r="E37" s="16"/>
      <c r="F37" s="16"/>
    </row>
    <row r="38" spans="1:6" ht="12.75">
      <c r="A38" s="19"/>
      <c r="B38" s="18"/>
      <c r="C38" s="18"/>
      <c r="D38" s="18"/>
      <c r="E38" s="18"/>
      <c r="F38" s="18"/>
    </row>
    <row r="39" spans="1:6" ht="12.75">
      <c r="A39" s="5" t="s">
        <v>10</v>
      </c>
      <c r="B39" s="16"/>
      <c r="C39" s="16"/>
      <c r="D39" s="16"/>
      <c r="E39" s="16"/>
      <c r="F39" s="16"/>
    </row>
    <row r="40" spans="1:6" ht="12.75">
      <c r="A40" s="5" t="s">
        <v>6</v>
      </c>
      <c r="B40" s="16"/>
      <c r="C40" s="16"/>
      <c r="D40" s="16"/>
      <c r="E40" s="16"/>
      <c r="F40" s="16"/>
    </row>
    <row r="41" spans="1:6" ht="13.5" thickBot="1">
      <c r="A41" s="35" t="s">
        <v>4</v>
      </c>
      <c r="B41" s="47">
        <f>138.19+143.64</f>
        <v>281.83</v>
      </c>
      <c r="C41" s="29">
        <v>276.9</v>
      </c>
      <c r="D41" s="29">
        <v>39.94</v>
      </c>
      <c r="E41" s="29"/>
      <c r="F41" s="29"/>
    </row>
    <row r="42" spans="1:6" ht="13.5" thickTop="1">
      <c r="A42" s="36" t="s">
        <v>9</v>
      </c>
      <c r="B42" s="37"/>
      <c r="C42" s="37"/>
      <c r="D42" s="37"/>
      <c r="E42" s="37"/>
      <c r="F42" s="37">
        <v>643.82</v>
      </c>
    </row>
    <row r="43" spans="1:6" ht="12.75">
      <c r="A43" s="5"/>
      <c r="B43" s="16"/>
      <c r="C43" s="16"/>
      <c r="D43" s="16"/>
      <c r="E43" s="16"/>
      <c r="F43" s="16"/>
    </row>
    <row r="44" spans="1:6" ht="12.75">
      <c r="A44" s="5" t="s">
        <v>7</v>
      </c>
      <c r="B44" s="23"/>
      <c r="C44" s="23"/>
      <c r="D44" s="23"/>
      <c r="E44" s="23"/>
      <c r="F44" s="23">
        <v>1818.5</v>
      </c>
    </row>
    <row r="45" spans="1:6" ht="12.75">
      <c r="A45" s="7" t="s">
        <v>11</v>
      </c>
      <c r="B45" s="16"/>
      <c r="C45" s="16"/>
      <c r="D45" s="16"/>
      <c r="E45" s="16"/>
      <c r="F45" s="16">
        <v>643.82</v>
      </c>
    </row>
    <row r="46" spans="1:6" ht="12.75">
      <c r="A46" s="5"/>
      <c r="B46" s="16"/>
      <c r="C46" s="16"/>
      <c r="D46" s="16"/>
      <c r="E46" s="16"/>
      <c r="F46" s="16"/>
    </row>
    <row r="47" spans="1:6" ht="12.75">
      <c r="A47" s="39" t="s">
        <v>8</v>
      </c>
      <c r="B47" s="48">
        <f>35*3.45</f>
        <v>120.75</v>
      </c>
      <c r="C47" s="40"/>
      <c r="D47" s="40"/>
      <c r="E47" s="40"/>
      <c r="F47" s="40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6" ht="12.75">
      <c r="A50" s="5" t="s">
        <v>13</v>
      </c>
      <c r="B50" s="3">
        <f>B21+B22+B41+B42</f>
        <v>307.65999999999997</v>
      </c>
      <c r="C50" s="3">
        <f>C21+C22+C41+C42</f>
        <v>599.55</v>
      </c>
      <c r="D50" s="3">
        <f>D21+D22+D41+D42</f>
        <v>509.28999999999996</v>
      </c>
      <c r="E50" s="3">
        <f>E21+E22+E41+E42</f>
        <v>387.14</v>
      </c>
      <c r="F50" s="3">
        <f>F21+F22+F41+F42</f>
        <v>1223.87</v>
      </c>
    </row>
    <row r="51" spans="1:5" ht="12.75">
      <c r="A51" s="5"/>
      <c r="B51" s="3"/>
      <c r="C51" s="3"/>
      <c r="D51" s="3"/>
      <c r="E51" s="3"/>
    </row>
    <row r="52" spans="1:6" ht="12.75">
      <c r="A52" s="5" t="s">
        <v>14</v>
      </c>
      <c r="B52" s="3">
        <f>B24+B27+B44+B47</f>
        <v>120.75</v>
      </c>
      <c r="C52" s="3">
        <f>C24+C27+C44+C47</f>
        <v>725.5</v>
      </c>
      <c r="D52" s="3">
        <f>D24+D27+D44+D47</f>
        <v>473.85</v>
      </c>
      <c r="E52" s="3">
        <f>E24+E27+E44+E47</f>
        <v>747.9</v>
      </c>
      <c r="F52" s="3">
        <f>F24+F27+F44+F47</f>
        <v>2412.4</v>
      </c>
    </row>
    <row r="53" spans="1:5" ht="12.75">
      <c r="A53" s="5"/>
      <c r="B53" s="3"/>
      <c r="C53" s="3"/>
      <c r="D53" s="3"/>
      <c r="E53" s="3"/>
    </row>
    <row r="54" spans="1:7" ht="12.75">
      <c r="A54" s="5" t="s">
        <v>15</v>
      </c>
      <c r="B54" s="3">
        <f>B52-B50</f>
        <v>-186.90999999999997</v>
      </c>
      <c r="C54" s="3">
        <f>C52-C50</f>
        <v>125.95000000000005</v>
      </c>
      <c r="D54" s="3">
        <f>D52-D50</f>
        <v>-35.43999999999994</v>
      </c>
      <c r="E54" s="3">
        <f>E52-E50</f>
        <v>360.76</v>
      </c>
      <c r="F54" s="3">
        <f>F52-F50</f>
        <v>1188.5300000000002</v>
      </c>
      <c r="G54">
        <f>SUM(B54:F54)</f>
        <v>1452.8900000000003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G54"/>
    </sheetView>
  </sheetViews>
  <sheetFormatPr defaultColWidth="11.421875" defaultRowHeight="12.75"/>
  <cols>
    <col min="1" max="1" width="22.28125" style="0" customWidth="1"/>
    <col min="2" max="3" width="21.421875" style="0" customWidth="1"/>
    <col min="4" max="4" width="20.8515625" style="0" customWidth="1"/>
    <col min="5" max="5" width="31.28125" style="0" customWidth="1"/>
    <col min="6" max="6" width="24.28125" style="0" customWidth="1"/>
    <col min="7" max="7" width="21.8515625" style="0" customWidth="1"/>
  </cols>
  <sheetData>
    <row r="1" spans="1:7" ht="18">
      <c r="A1" s="74" t="s">
        <v>0</v>
      </c>
      <c r="B1" s="74"/>
      <c r="C1" s="74"/>
      <c r="D1" s="74"/>
      <c r="E1" s="74"/>
      <c r="F1" s="74"/>
      <c r="G1" s="4"/>
    </row>
    <row r="2" spans="1:6" ht="18">
      <c r="A2" s="3"/>
      <c r="B2" s="3"/>
      <c r="C2" s="3"/>
      <c r="D2" s="4"/>
      <c r="E2" s="4"/>
      <c r="F2" s="1"/>
    </row>
    <row r="3" spans="1:7" ht="18">
      <c r="A3" s="75" t="s">
        <v>196</v>
      </c>
      <c r="B3" s="75"/>
      <c r="C3" s="75"/>
      <c r="D3" s="75"/>
      <c r="E3" s="75"/>
      <c r="F3" s="75"/>
      <c r="G3" s="41"/>
    </row>
    <row r="4" spans="1:5" ht="12.75">
      <c r="A4" s="3"/>
      <c r="B4" s="3"/>
      <c r="C4" s="3"/>
      <c r="D4" s="3"/>
      <c r="E4" s="3"/>
    </row>
    <row r="5" spans="1:7" ht="12.75">
      <c r="A5" s="9" t="s">
        <v>3</v>
      </c>
      <c r="B5" s="10">
        <v>41708</v>
      </c>
      <c r="C5" s="10">
        <v>41709</v>
      </c>
      <c r="D5" s="10">
        <v>41710</v>
      </c>
      <c r="E5" s="10">
        <v>41711</v>
      </c>
      <c r="F5" s="10">
        <v>41712</v>
      </c>
      <c r="G5" s="5"/>
    </row>
    <row r="6" spans="1:7" ht="12.75">
      <c r="A6" s="11"/>
      <c r="B6" s="11"/>
      <c r="C6" s="11"/>
      <c r="D6" s="14"/>
      <c r="E6" s="3"/>
      <c r="F6" s="14"/>
      <c r="G6" s="3"/>
    </row>
    <row r="7" spans="1:7" ht="12.75">
      <c r="A7" s="12" t="s">
        <v>1</v>
      </c>
      <c r="B7" s="15" t="s">
        <v>5</v>
      </c>
      <c r="C7" s="5" t="s">
        <v>4</v>
      </c>
      <c r="D7" s="15" t="s">
        <v>5</v>
      </c>
      <c r="E7" s="5" t="s">
        <v>4</v>
      </c>
      <c r="F7" s="15" t="s">
        <v>4</v>
      </c>
      <c r="G7" s="3"/>
    </row>
    <row r="8" spans="1:7" ht="12.75">
      <c r="A8" s="12"/>
      <c r="B8" s="56"/>
      <c r="C8" s="5"/>
      <c r="D8" s="44" t="s">
        <v>181</v>
      </c>
      <c r="E8" s="5"/>
      <c r="F8" s="44" t="s">
        <v>183</v>
      </c>
      <c r="G8" s="3"/>
    </row>
    <row r="9" spans="1:7" ht="12.75">
      <c r="A9" s="13"/>
      <c r="B9" s="56"/>
      <c r="C9" s="3"/>
      <c r="D9" s="44" t="s">
        <v>182</v>
      </c>
      <c r="E9" s="45" t="s">
        <v>188</v>
      </c>
      <c r="F9" s="44" t="s">
        <v>194</v>
      </c>
      <c r="G9" s="3"/>
    </row>
    <row r="10" spans="1:7" ht="12.75">
      <c r="A10" s="13"/>
      <c r="B10" s="56"/>
      <c r="C10" s="3"/>
      <c r="D10" s="44" t="s">
        <v>183</v>
      </c>
      <c r="E10" s="45" t="s">
        <v>189</v>
      </c>
      <c r="F10" s="44" t="s">
        <v>195</v>
      </c>
      <c r="G10" s="3"/>
    </row>
    <row r="11" spans="1:7" ht="12.75">
      <c r="A11" s="13"/>
      <c r="B11" s="16"/>
      <c r="C11" s="3"/>
      <c r="D11" s="44" t="s">
        <v>184</v>
      </c>
      <c r="E11" s="3"/>
      <c r="F11" s="44" t="s">
        <v>170</v>
      </c>
      <c r="G11" s="3"/>
    </row>
    <row r="12" spans="1:7" ht="12.75">
      <c r="A12" s="13"/>
      <c r="B12" s="16"/>
      <c r="C12" s="3"/>
      <c r="D12" s="44" t="s">
        <v>185</v>
      </c>
      <c r="E12" s="3"/>
      <c r="F12" s="16"/>
      <c r="G12" s="3"/>
    </row>
    <row r="13" spans="1:7" ht="12.75">
      <c r="A13" s="13"/>
      <c r="B13" s="15" t="s">
        <v>9</v>
      </c>
      <c r="C13" s="5" t="s">
        <v>9</v>
      </c>
      <c r="D13" s="15" t="s">
        <v>9</v>
      </c>
      <c r="E13" s="5" t="s">
        <v>9</v>
      </c>
      <c r="F13" s="15" t="s">
        <v>9</v>
      </c>
      <c r="G13" s="3"/>
    </row>
    <row r="14" spans="1:7" ht="12.75">
      <c r="A14" s="13"/>
      <c r="B14" s="44" t="s">
        <v>172</v>
      </c>
      <c r="C14" s="58" t="s">
        <v>175</v>
      </c>
      <c r="D14" s="15"/>
      <c r="E14" s="5" t="s">
        <v>186</v>
      </c>
      <c r="F14" s="15" t="s">
        <v>192</v>
      </c>
      <c r="G14" s="3"/>
    </row>
    <row r="15" spans="1:7" ht="12.75">
      <c r="A15" s="13"/>
      <c r="B15" s="44" t="s">
        <v>173</v>
      </c>
      <c r="C15" s="58" t="s">
        <v>176</v>
      </c>
      <c r="D15" s="16"/>
      <c r="E15" s="45" t="s">
        <v>187</v>
      </c>
      <c r="F15" s="44" t="s">
        <v>40</v>
      </c>
      <c r="G15" s="3"/>
    </row>
    <row r="16" spans="1:7" ht="12.75">
      <c r="A16" s="13"/>
      <c r="B16" s="44" t="s">
        <v>174</v>
      </c>
      <c r="C16" s="58" t="s">
        <v>177</v>
      </c>
      <c r="D16" s="16"/>
      <c r="E16" s="45" t="s">
        <v>47</v>
      </c>
      <c r="F16" s="44" t="s">
        <v>193</v>
      </c>
      <c r="G16" s="3"/>
    </row>
    <row r="17" spans="1:7" ht="12.75">
      <c r="A17" s="13"/>
      <c r="B17" s="13"/>
      <c r="C17" s="13"/>
      <c r="D17" s="16"/>
      <c r="E17" s="3"/>
      <c r="F17" s="16"/>
      <c r="G17" s="3"/>
    </row>
    <row r="18" spans="1:7" ht="12.75">
      <c r="A18" s="17"/>
      <c r="B18" s="17"/>
      <c r="C18" s="19"/>
      <c r="D18" s="18"/>
      <c r="E18" s="19"/>
      <c r="F18" s="18"/>
      <c r="G18" s="3"/>
    </row>
    <row r="19" spans="1:7" ht="12.75">
      <c r="A19" s="25" t="s">
        <v>10</v>
      </c>
      <c r="B19" s="25"/>
      <c r="C19" s="49"/>
      <c r="D19" s="14"/>
      <c r="E19" s="14"/>
      <c r="F19" s="14"/>
      <c r="G19" s="3"/>
    </row>
    <row r="20" spans="1:7" ht="12.75">
      <c r="A20" s="12" t="s">
        <v>6</v>
      </c>
      <c r="B20" s="12"/>
      <c r="C20" s="50"/>
      <c r="D20" s="16"/>
      <c r="E20" s="16"/>
      <c r="F20" s="16"/>
      <c r="G20" s="3"/>
    </row>
    <row r="21" spans="1:7" ht="13.5" thickBot="1">
      <c r="A21" s="27" t="s">
        <v>4</v>
      </c>
      <c r="B21" s="27"/>
      <c r="C21" s="35"/>
      <c r="D21" s="29">
        <f>216.48+82.24+9.55+91.97+38.28+67.65+26.81+310.34</f>
        <v>843.3199999999999</v>
      </c>
      <c r="E21" s="29">
        <f>114.49+20.58+3.88+29.84</f>
        <v>168.79</v>
      </c>
      <c r="F21" s="29">
        <f>211.99+44.53+27.93</f>
        <v>284.45</v>
      </c>
      <c r="G21" s="3"/>
    </row>
    <row r="22" spans="1:7" ht="13.5" thickTop="1">
      <c r="A22" s="26" t="s">
        <v>9</v>
      </c>
      <c r="B22" s="60">
        <v>185.43</v>
      </c>
      <c r="C22" s="61">
        <v>554.87</v>
      </c>
      <c r="D22" s="24"/>
      <c r="E22" s="24">
        <v>404.82</v>
      </c>
      <c r="F22" s="24">
        <f>1028.13+269.58</f>
        <v>1297.71</v>
      </c>
      <c r="G22" s="3"/>
    </row>
    <row r="23" spans="1:7" ht="12.75">
      <c r="A23" s="32"/>
      <c r="B23" s="57"/>
      <c r="C23" s="57"/>
      <c r="D23" s="33"/>
      <c r="E23" s="65"/>
      <c r="F23" s="62"/>
      <c r="G23" s="33"/>
    </row>
    <row r="24" spans="1:6" ht="12.75">
      <c r="A24" s="5" t="s">
        <v>7</v>
      </c>
      <c r="B24" s="23">
        <v>345</v>
      </c>
      <c r="C24" s="23">
        <v>1015.5</v>
      </c>
      <c r="D24" s="6">
        <v>93</v>
      </c>
      <c r="E24" s="23">
        <f>729+40</f>
        <v>769</v>
      </c>
      <c r="F24" s="63">
        <f>1608.5+261</f>
        <v>1869.5</v>
      </c>
    </row>
    <row r="25" spans="1:6" ht="12.75">
      <c r="A25" s="7" t="s">
        <v>11</v>
      </c>
      <c r="B25" s="44">
        <v>99</v>
      </c>
      <c r="C25" s="51"/>
      <c r="D25" s="3">
        <v>33</v>
      </c>
      <c r="E25" s="16">
        <v>309</v>
      </c>
      <c r="F25" s="13">
        <f>445+98</f>
        <v>543</v>
      </c>
    </row>
    <row r="26" spans="1:6" ht="12.75">
      <c r="A26" s="8"/>
      <c r="B26" s="52"/>
      <c r="C26" s="52"/>
      <c r="D26" s="31"/>
      <c r="E26" s="42"/>
      <c r="F26" s="64"/>
    </row>
    <row r="27" spans="1:6" ht="12.75">
      <c r="A27" s="5" t="s">
        <v>8</v>
      </c>
      <c r="B27" s="12"/>
      <c r="C27" s="52"/>
      <c r="D27" s="68">
        <f>52*3.45</f>
        <v>179.4</v>
      </c>
      <c r="E27" s="69">
        <f>25*3.45</f>
        <v>86.25</v>
      </c>
      <c r="F27" s="68">
        <f>28*3.45</f>
        <v>96.60000000000001</v>
      </c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5" t="s">
        <v>4</v>
      </c>
      <c r="D29" s="15" t="s">
        <v>5</v>
      </c>
      <c r="E29" s="5" t="s">
        <v>4</v>
      </c>
      <c r="F29" s="15" t="s">
        <v>4</v>
      </c>
    </row>
    <row r="30" spans="1:6" ht="12.75">
      <c r="A30" s="3"/>
      <c r="B30" s="16"/>
      <c r="C30" s="45" t="s">
        <v>178</v>
      </c>
      <c r="D30" s="16"/>
      <c r="E30" s="3"/>
      <c r="F30" s="16"/>
    </row>
    <row r="31" spans="1:6" ht="12.75">
      <c r="A31" s="3"/>
      <c r="B31" s="16"/>
      <c r="C31" s="45" t="s">
        <v>179</v>
      </c>
      <c r="D31" s="16"/>
      <c r="E31" s="45" t="s">
        <v>190</v>
      </c>
      <c r="F31" s="16"/>
    </row>
    <row r="32" spans="1:6" ht="12.75">
      <c r="A32" s="3"/>
      <c r="B32" s="16"/>
      <c r="C32" s="45" t="s">
        <v>180</v>
      </c>
      <c r="D32" s="16"/>
      <c r="E32" s="45" t="s">
        <v>191</v>
      </c>
      <c r="F32" s="16"/>
    </row>
    <row r="33" spans="1:6" ht="12.75">
      <c r="A33" s="3"/>
      <c r="B33" s="16"/>
      <c r="C33" s="3"/>
      <c r="D33" s="16"/>
      <c r="E33" s="3"/>
      <c r="F33" s="16"/>
    </row>
    <row r="34" spans="1:6" ht="12.75">
      <c r="A34" s="3"/>
      <c r="B34" s="15" t="s">
        <v>9</v>
      </c>
      <c r="C34" s="5" t="s">
        <v>9</v>
      </c>
      <c r="D34" s="15" t="s">
        <v>9</v>
      </c>
      <c r="E34" s="5" t="s">
        <v>9</v>
      </c>
      <c r="F34" s="15" t="s">
        <v>9</v>
      </c>
    </row>
    <row r="35" spans="1:6" ht="12.75">
      <c r="A35" s="3"/>
      <c r="B35" s="16"/>
      <c r="C35" s="16"/>
      <c r="D35" s="16"/>
      <c r="E35" s="3"/>
      <c r="F35" s="43"/>
    </row>
    <row r="36" spans="1:6" ht="12.75">
      <c r="A36" s="3"/>
      <c r="B36" s="16"/>
      <c r="C36" s="16"/>
      <c r="D36" s="16"/>
      <c r="E36" s="3"/>
      <c r="F36" s="43"/>
    </row>
    <row r="37" spans="1:6" ht="12.75">
      <c r="A37" s="3"/>
      <c r="B37" s="42"/>
      <c r="C37" s="16"/>
      <c r="D37" s="16"/>
      <c r="E37" s="3"/>
      <c r="F37" s="16"/>
    </row>
    <row r="38" spans="1:6" ht="12.75">
      <c r="A38" s="19"/>
      <c r="B38" s="18"/>
      <c r="C38" s="18"/>
      <c r="D38" s="18"/>
      <c r="E38" s="19"/>
      <c r="F38" s="18"/>
    </row>
    <row r="39" spans="1:6" ht="12.75">
      <c r="A39" s="5" t="s">
        <v>10</v>
      </c>
      <c r="B39" s="53"/>
      <c r="C39" s="15"/>
      <c r="D39" s="16"/>
      <c r="E39" s="3"/>
      <c r="F39" s="16"/>
    </row>
    <row r="40" spans="1:6" ht="12.75">
      <c r="A40" s="5" t="s">
        <v>6</v>
      </c>
      <c r="B40" s="52"/>
      <c r="C40" s="15"/>
      <c r="D40" s="16"/>
      <c r="E40" s="3"/>
      <c r="F40" s="16"/>
    </row>
    <row r="41" spans="1:6" ht="13.5" thickBot="1">
      <c r="A41" s="35" t="s">
        <v>4</v>
      </c>
      <c r="B41" s="54"/>
      <c r="C41" s="59">
        <f>251.51+18.62</f>
        <v>270.13</v>
      </c>
      <c r="D41" s="29"/>
      <c r="E41" s="28">
        <f>182.41+196.49</f>
        <v>378.9</v>
      </c>
      <c r="F41" s="29">
        <v>35.2</v>
      </c>
    </row>
    <row r="42" spans="1:6" ht="13.5" thickTop="1">
      <c r="A42" s="36" t="s">
        <v>9</v>
      </c>
      <c r="B42" s="55"/>
      <c r="C42" s="55"/>
      <c r="D42" s="37"/>
      <c r="E42" s="38"/>
      <c r="F42" s="37"/>
    </row>
    <row r="43" spans="1:6" ht="12.75">
      <c r="A43" s="5"/>
      <c r="B43" s="53"/>
      <c r="C43" s="15"/>
      <c r="D43" s="16"/>
      <c r="E43" s="14"/>
      <c r="F43" s="16"/>
    </row>
    <row r="44" spans="1:6" ht="12.75">
      <c r="A44" s="5" t="s">
        <v>7</v>
      </c>
      <c r="B44" s="15"/>
      <c r="C44" s="15"/>
      <c r="D44" s="23"/>
      <c r="E44" s="23"/>
      <c r="F44" s="23">
        <v>44</v>
      </c>
    </row>
    <row r="45" spans="1:6" ht="12.75">
      <c r="A45" s="7" t="s">
        <v>11</v>
      </c>
      <c r="B45" s="51"/>
      <c r="C45" s="51"/>
      <c r="D45" s="16"/>
      <c r="E45" s="16"/>
      <c r="F45" s="16"/>
    </row>
    <row r="46" spans="1:6" ht="12.75">
      <c r="A46" s="5"/>
      <c r="B46" s="52"/>
      <c r="C46" s="15"/>
      <c r="D46" s="16"/>
      <c r="E46" s="42"/>
      <c r="F46" s="16"/>
    </row>
    <row r="47" spans="1:6" ht="12.75">
      <c r="A47" s="39" t="s">
        <v>8</v>
      </c>
      <c r="B47" s="39"/>
      <c r="C47" s="66">
        <f>28*3.45</f>
        <v>96.60000000000001</v>
      </c>
      <c r="D47" s="40"/>
      <c r="E47" s="67">
        <f>32*3.45</f>
        <v>110.4</v>
      </c>
      <c r="F47" s="40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6" ht="12.75">
      <c r="A50" s="5" t="s">
        <v>13</v>
      </c>
      <c r="B50" s="3">
        <f>B21+B22+B41+B42</f>
        <v>185.43</v>
      </c>
      <c r="C50" s="3">
        <f>C21+C22+C41+C42</f>
        <v>825</v>
      </c>
      <c r="D50" s="3">
        <f>D21+D22+D41+D42</f>
        <v>843.3199999999999</v>
      </c>
      <c r="E50" s="3">
        <f>E21+E22+E41+E42</f>
        <v>952.51</v>
      </c>
      <c r="F50" s="3">
        <f>F21+F22+F41+F42</f>
        <v>1617.3600000000001</v>
      </c>
    </row>
    <row r="51" spans="1:5" ht="12.75">
      <c r="A51" s="5"/>
      <c r="B51" s="3"/>
      <c r="C51" s="3"/>
      <c r="D51" s="3"/>
      <c r="E51" s="3"/>
    </row>
    <row r="52" spans="1:6" ht="12.75">
      <c r="A52" s="5" t="s">
        <v>14</v>
      </c>
      <c r="B52" s="3">
        <f>B24+B27+B44+B47</f>
        <v>345</v>
      </c>
      <c r="C52" s="3">
        <f>C24+C27+C44+C47</f>
        <v>1112.1</v>
      </c>
      <c r="D52" s="3">
        <f>D24+D27+D44+D47</f>
        <v>272.4</v>
      </c>
      <c r="E52" s="3">
        <f>E24+E27+E44+E47</f>
        <v>965.65</v>
      </c>
      <c r="F52" s="3">
        <f>F24+F27+F44+F47</f>
        <v>2010.1</v>
      </c>
    </row>
    <row r="53" spans="1:5" ht="12.75">
      <c r="A53" s="5"/>
      <c r="B53" s="3"/>
      <c r="C53" s="3"/>
      <c r="D53" s="3"/>
      <c r="E53" s="3"/>
    </row>
    <row r="54" spans="1:7" ht="12.75">
      <c r="A54" s="5" t="s">
        <v>15</v>
      </c>
      <c r="B54" s="3">
        <f>B52-B50</f>
        <v>159.57</v>
      </c>
      <c r="C54" s="3">
        <f>C52-C50</f>
        <v>287.0999999999999</v>
      </c>
      <c r="D54" s="3">
        <f>D52-D50</f>
        <v>-570.92</v>
      </c>
      <c r="E54" s="3">
        <f>E52-E50</f>
        <v>13.139999999999986</v>
      </c>
      <c r="F54" s="3">
        <f>F52-F50</f>
        <v>392.7399999999998</v>
      </c>
      <c r="G54">
        <f>SUM(D54:F54)</f>
        <v>-165.0400000000002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9" sqref="E9"/>
    </sheetView>
  </sheetViews>
  <sheetFormatPr defaultColWidth="11.421875" defaultRowHeight="12.75"/>
  <sheetData>
    <row r="1" spans="1:5" ht="18">
      <c r="A1" s="74"/>
      <c r="B1" s="74"/>
      <c r="C1" s="74"/>
      <c r="D1" s="74"/>
      <c r="E1" s="4"/>
    </row>
    <row r="2" spans="1:4" ht="18">
      <c r="A2" s="3"/>
      <c r="B2" s="4"/>
      <c r="C2" s="4"/>
      <c r="D2" s="1"/>
    </row>
    <row r="3" spans="1:5" ht="18">
      <c r="A3" s="75"/>
      <c r="B3" s="75"/>
      <c r="C3" s="75"/>
      <c r="D3" s="75"/>
      <c r="E3" s="41"/>
    </row>
    <row r="4" spans="1:3" ht="12.75">
      <c r="A4" s="3"/>
      <c r="B4" s="3"/>
      <c r="C4" s="3"/>
    </row>
    <row r="5" spans="1:5" ht="12.75">
      <c r="A5" s="32"/>
      <c r="B5" s="33"/>
      <c r="C5" s="33"/>
      <c r="D5" s="33"/>
      <c r="E5" s="5"/>
    </row>
    <row r="6" spans="1:5" ht="12.75">
      <c r="A6" s="5"/>
      <c r="B6" s="6"/>
      <c r="C6" s="6"/>
      <c r="D6" s="6"/>
      <c r="E6" s="3"/>
    </row>
    <row r="7" spans="1:5" ht="12.75">
      <c r="A7" s="7"/>
      <c r="B7" s="3"/>
      <c r="C7" s="3"/>
      <c r="D7" s="3"/>
      <c r="E7" s="3"/>
    </row>
    <row r="8" spans="1:5" ht="12.75">
      <c r="A8" s="8"/>
      <c r="B8" s="31"/>
      <c r="C8" s="31"/>
      <c r="D8" s="31"/>
      <c r="E8" s="3"/>
    </row>
    <row r="9" spans="1:5" ht="12.75">
      <c r="A9" s="5"/>
      <c r="B9" s="3"/>
      <c r="C9" s="3"/>
      <c r="D9" s="3"/>
      <c r="E9" s="3"/>
    </row>
    <row r="10" spans="1:5" ht="12.75">
      <c r="A10" s="30"/>
      <c r="B10" s="30"/>
      <c r="C10" s="30"/>
      <c r="D10" s="30"/>
      <c r="E10" s="3"/>
    </row>
    <row r="11" spans="1:5" ht="12.75">
      <c r="A11" s="5"/>
      <c r="B11" s="15"/>
      <c r="C11" s="5"/>
      <c r="D11" s="15"/>
      <c r="E11" s="3"/>
    </row>
    <row r="12" spans="1:5" ht="12.75">
      <c r="A12" s="3"/>
      <c r="B12" s="16"/>
      <c r="C12" s="3"/>
      <c r="D12" s="16"/>
      <c r="E12" s="3"/>
    </row>
    <row r="13" spans="1:5" ht="12.75">
      <c r="A13" s="3"/>
      <c r="B13" s="16"/>
      <c r="C13" s="3"/>
      <c r="D13" s="16"/>
      <c r="E13" s="3"/>
    </row>
    <row r="14" spans="1:5" ht="12.75">
      <c r="A14" s="3"/>
      <c r="B14" s="16"/>
      <c r="C14" s="3"/>
      <c r="D14" s="16"/>
      <c r="E14" s="3"/>
    </row>
    <row r="15" spans="1:5" ht="12.75">
      <c r="A15" s="3"/>
      <c r="B15" s="16"/>
      <c r="C15" s="3"/>
      <c r="D15" s="16"/>
      <c r="E15" s="3"/>
    </row>
    <row r="16" spans="1:5" ht="12.75">
      <c r="A16" s="3"/>
      <c r="B16" s="15"/>
      <c r="C16" s="5"/>
      <c r="D16" s="15"/>
      <c r="E16" s="3"/>
    </row>
    <row r="17" spans="1:5" ht="12.75">
      <c r="A17" s="3"/>
      <c r="B17" s="16"/>
      <c r="C17" s="3"/>
      <c r="D17" s="43"/>
      <c r="E17" s="3"/>
    </row>
    <row r="18" spans="1:5" ht="12.75">
      <c r="A18" s="3"/>
      <c r="B18" s="16"/>
      <c r="C18" s="3"/>
      <c r="D18" s="43"/>
      <c r="E18" s="3"/>
    </row>
    <row r="19" spans="1:5" ht="12.75">
      <c r="A19" s="3"/>
      <c r="B19" s="16"/>
      <c r="C19" s="3"/>
      <c r="D19" s="16"/>
      <c r="E19" s="3"/>
    </row>
    <row r="20" spans="1:5" ht="12.75">
      <c r="A20" s="19"/>
      <c r="B20" s="18"/>
      <c r="C20" s="19"/>
      <c r="D20" s="18"/>
      <c r="E20" s="3"/>
    </row>
    <row r="21" spans="1:5" ht="12.75">
      <c r="A21" s="5"/>
      <c r="B21" s="16"/>
      <c r="C21" s="3"/>
      <c r="D21" s="16"/>
      <c r="E21" s="3"/>
    </row>
    <row r="22" spans="1:5" ht="12.75">
      <c r="A22" s="5"/>
      <c r="B22" s="16"/>
      <c r="C22" s="3"/>
      <c r="D22" s="16"/>
      <c r="E22" s="3"/>
    </row>
    <row r="23" spans="1:5" ht="13.5" thickBot="1">
      <c r="A23" s="35"/>
      <c r="B23" s="29"/>
      <c r="C23" s="28"/>
      <c r="D23" s="29"/>
      <c r="E23" s="33"/>
    </row>
    <row r="24" spans="1:4" ht="13.5" thickTop="1">
      <c r="A24" s="36"/>
      <c r="B24" s="37"/>
      <c r="C24" s="38"/>
      <c r="D24" s="37"/>
    </row>
    <row r="25" spans="1:4" ht="12.75">
      <c r="A25" s="5"/>
      <c r="B25" s="16"/>
      <c r="C25" s="3"/>
      <c r="D25" s="16"/>
    </row>
    <row r="26" spans="1:4" ht="12.75">
      <c r="A26" s="5"/>
      <c r="B26" s="23"/>
      <c r="C26" s="6"/>
      <c r="D26" s="23"/>
    </row>
    <row r="27" spans="1:4" ht="12.75">
      <c r="A27" s="7"/>
      <c r="B27" s="16"/>
      <c r="C27" s="3"/>
      <c r="D27" s="16"/>
    </row>
    <row r="28" spans="1:4" ht="12.75">
      <c r="A28" s="5"/>
      <c r="B28" s="16"/>
      <c r="C28" s="3"/>
      <c r="D28" s="16"/>
    </row>
    <row r="29" spans="1:4" ht="12.75">
      <c r="A29" s="39"/>
      <c r="B29" s="40"/>
      <c r="C29" s="42"/>
      <c r="D29" s="40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4" ht="12.75">
      <c r="A32" s="5"/>
      <c r="B32" s="3"/>
      <c r="C32" s="3"/>
      <c r="D32" s="3"/>
    </row>
    <row r="33" spans="1:3" ht="12.75">
      <c r="A33" s="5"/>
      <c r="B33" s="3"/>
      <c r="C33" s="3"/>
    </row>
    <row r="34" spans="1:4" ht="12.75">
      <c r="A34" s="5"/>
      <c r="B34" s="3"/>
      <c r="C34" s="3"/>
      <c r="D34" s="3"/>
    </row>
    <row r="35" spans="1:3" ht="12.75">
      <c r="A35" s="5"/>
      <c r="B35" s="3"/>
      <c r="C35" s="3"/>
    </row>
    <row r="36" spans="1:4" ht="12.75">
      <c r="A36" s="5"/>
      <c r="B36" s="3"/>
      <c r="C36" s="3"/>
      <c r="D36" s="3"/>
    </row>
  </sheetData>
  <sheetProtection/>
  <mergeCells count="2">
    <mergeCell ref="A1:D1"/>
    <mergeCell ref="A3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G20" sqref="G20:G21"/>
    </sheetView>
  </sheetViews>
  <sheetFormatPr defaultColWidth="11.421875" defaultRowHeight="12.75"/>
  <cols>
    <col min="6" max="6" width="15.28125" style="0" customWidth="1"/>
  </cols>
  <sheetData>
    <row r="1" spans="1:7" ht="18">
      <c r="A1" s="74" t="s">
        <v>0</v>
      </c>
      <c r="B1" s="74"/>
      <c r="C1" s="74"/>
      <c r="D1" s="74"/>
      <c r="E1" s="74"/>
      <c r="F1" s="74"/>
      <c r="G1" s="4"/>
    </row>
    <row r="2" spans="1:6" ht="18">
      <c r="A2" s="3"/>
      <c r="B2" s="4"/>
      <c r="C2" s="4"/>
      <c r="D2" s="4"/>
      <c r="E2" s="4"/>
      <c r="F2" s="1"/>
    </row>
    <row r="3" spans="1:7" ht="18">
      <c r="A3" s="75" t="s">
        <v>159</v>
      </c>
      <c r="B3" s="75"/>
      <c r="C3" s="75"/>
      <c r="D3" s="75"/>
      <c r="E3" s="75"/>
      <c r="F3" s="75"/>
      <c r="G3" s="41"/>
    </row>
    <row r="4" spans="1:5" ht="12.75">
      <c r="A4" s="3"/>
      <c r="B4" s="3"/>
      <c r="C4" s="3"/>
      <c r="D4" s="3"/>
      <c r="E4" s="3"/>
    </row>
    <row r="5" spans="1:7" ht="12.75">
      <c r="A5" s="9" t="s">
        <v>3</v>
      </c>
      <c r="B5" s="10">
        <v>41687</v>
      </c>
      <c r="C5" s="10">
        <v>41688</v>
      </c>
      <c r="D5" s="10">
        <v>41689</v>
      </c>
      <c r="E5" s="10">
        <v>41690</v>
      </c>
      <c r="F5" s="10">
        <v>41691</v>
      </c>
      <c r="G5" s="5"/>
    </row>
    <row r="6" spans="1:7" ht="12.75">
      <c r="A6" s="11"/>
      <c r="B6" s="14"/>
      <c r="C6" s="14"/>
      <c r="D6" s="14"/>
      <c r="E6" s="14"/>
      <c r="F6" s="14"/>
      <c r="G6" s="3"/>
    </row>
    <row r="7" spans="1:7" ht="12.75">
      <c r="A7" s="12" t="s">
        <v>1</v>
      </c>
      <c r="B7" s="15" t="s">
        <v>5</v>
      </c>
      <c r="C7" s="15" t="s">
        <v>4</v>
      </c>
      <c r="D7" s="15" t="s">
        <v>4</v>
      </c>
      <c r="E7" s="15" t="s">
        <v>4</v>
      </c>
      <c r="F7" s="15" t="s">
        <v>4</v>
      </c>
      <c r="G7" s="3"/>
    </row>
    <row r="8" spans="1:7" ht="12.75">
      <c r="A8" s="12"/>
      <c r="B8" s="15"/>
      <c r="C8" s="15"/>
      <c r="D8" s="44" t="s">
        <v>44</v>
      </c>
      <c r="E8" s="15"/>
      <c r="F8" s="15"/>
      <c r="G8" s="3"/>
    </row>
    <row r="9" spans="1:7" ht="12.75">
      <c r="A9" s="13"/>
      <c r="B9" s="44" t="s">
        <v>160</v>
      </c>
      <c r="C9" s="44" t="s">
        <v>162</v>
      </c>
      <c r="D9" s="44" t="s">
        <v>43</v>
      </c>
      <c r="E9" s="44" t="s">
        <v>151</v>
      </c>
      <c r="F9" s="44" t="s">
        <v>167</v>
      </c>
      <c r="G9" s="3"/>
    </row>
    <row r="10" spans="1:7" ht="12.75">
      <c r="A10" s="13"/>
      <c r="B10" s="16"/>
      <c r="C10" s="44" t="s">
        <v>31</v>
      </c>
      <c r="D10" s="44" t="s">
        <v>28</v>
      </c>
      <c r="E10" s="44" t="s">
        <v>166</v>
      </c>
      <c r="F10" s="44" t="s">
        <v>168</v>
      </c>
      <c r="G10" s="3"/>
    </row>
    <row r="11" spans="1:7" ht="12.75">
      <c r="A11" s="13"/>
      <c r="B11" s="16"/>
      <c r="C11" s="44" t="s">
        <v>20</v>
      </c>
      <c r="D11" s="16"/>
      <c r="E11" s="16"/>
      <c r="F11" s="44" t="s">
        <v>169</v>
      </c>
      <c r="G11" s="3"/>
    </row>
    <row r="12" spans="1:7" ht="12.75">
      <c r="A12" s="13"/>
      <c r="B12" s="16"/>
      <c r="C12" s="44" t="s">
        <v>163</v>
      </c>
      <c r="D12" s="16"/>
      <c r="E12" s="16"/>
      <c r="F12" s="44" t="s">
        <v>170</v>
      </c>
      <c r="G12" s="3"/>
    </row>
    <row r="13" spans="1:7" ht="12.75">
      <c r="A13" s="13"/>
      <c r="B13" s="15" t="s">
        <v>9</v>
      </c>
      <c r="C13" s="15" t="s">
        <v>9</v>
      </c>
      <c r="D13" s="15" t="s">
        <v>9</v>
      </c>
      <c r="E13" s="15" t="s">
        <v>9</v>
      </c>
      <c r="F13" s="15" t="s">
        <v>9</v>
      </c>
      <c r="G13" s="3"/>
    </row>
    <row r="14" spans="1:7" ht="12.75">
      <c r="A14" s="13"/>
      <c r="B14" s="15"/>
      <c r="C14" s="15"/>
      <c r="D14" s="15"/>
      <c r="E14" s="15"/>
      <c r="F14" s="15"/>
      <c r="G14" s="3"/>
    </row>
    <row r="15" spans="1:7" ht="12.75">
      <c r="A15" s="13"/>
      <c r="B15" s="16"/>
      <c r="C15" s="16"/>
      <c r="D15" s="44" t="s">
        <v>130</v>
      </c>
      <c r="E15" s="44" t="s">
        <v>165</v>
      </c>
      <c r="F15" s="44" t="s">
        <v>171</v>
      </c>
      <c r="G15" s="3"/>
    </row>
    <row r="16" spans="1:7" ht="12.75">
      <c r="A16" s="13"/>
      <c r="B16" s="16"/>
      <c r="C16" s="16"/>
      <c r="D16" s="16"/>
      <c r="E16" s="44" t="s">
        <v>36</v>
      </c>
      <c r="F16" s="16"/>
      <c r="G16" s="3"/>
    </row>
    <row r="17" spans="1:7" ht="12.75">
      <c r="A17" s="13"/>
      <c r="B17" s="16"/>
      <c r="C17" s="16"/>
      <c r="D17" s="16"/>
      <c r="E17" s="16"/>
      <c r="F17" s="16"/>
      <c r="G17" s="3"/>
    </row>
    <row r="18" spans="1:7" ht="12.75">
      <c r="A18" s="17"/>
      <c r="B18" s="18"/>
      <c r="C18" s="18"/>
      <c r="D18" s="18"/>
      <c r="E18" s="18"/>
      <c r="F18" s="18"/>
      <c r="G18" s="3"/>
    </row>
    <row r="19" spans="1:7" ht="12.75">
      <c r="A19" s="25" t="s">
        <v>10</v>
      </c>
      <c r="B19" s="20"/>
      <c r="C19" s="14"/>
      <c r="D19" s="14"/>
      <c r="E19" s="14"/>
      <c r="F19" s="14"/>
      <c r="G19" s="3"/>
    </row>
    <row r="20" spans="1:7" ht="12.75">
      <c r="A20" s="12" t="s">
        <v>6</v>
      </c>
      <c r="B20" s="21"/>
      <c r="C20" s="16"/>
      <c r="D20" s="16"/>
      <c r="E20" s="16"/>
      <c r="F20" s="16"/>
      <c r="G20" s="3"/>
    </row>
    <row r="21" spans="1:7" ht="13.5" thickBot="1">
      <c r="A21" s="27" t="s">
        <v>4</v>
      </c>
      <c r="B21" s="28">
        <v>8.63</v>
      </c>
      <c r="C21" s="29">
        <f>33.85+219.88</f>
        <v>253.73</v>
      </c>
      <c r="D21" s="29">
        <f>19.69+62.11+56.18</f>
        <v>137.98</v>
      </c>
      <c r="E21" s="29">
        <f>243.26+50.23</f>
        <v>293.49</v>
      </c>
      <c r="F21" s="29">
        <f>455.85+150.02</f>
        <v>605.87</v>
      </c>
      <c r="G21" s="3"/>
    </row>
    <row r="22" spans="1:7" ht="13.5" thickTop="1">
      <c r="A22" s="26" t="s">
        <v>9</v>
      </c>
      <c r="B22" s="22"/>
      <c r="C22" s="24"/>
      <c r="D22" s="24">
        <v>304.56</v>
      </c>
      <c r="E22" s="24">
        <v>151.72</v>
      </c>
      <c r="F22" s="24">
        <v>216.89</v>
      </c>
      <c r="G22" s="3"/>
    </row>
    <row r="23" spans="1:7" ht="12.75">
      <c r="A23" s="32"/>
      <c r="B23" s="33"/>
      <c r="C23" s="33"/>
      <c r="D23" s="33"/>
      <c r="E23" s="33"/>
      <c r="F23" s="33"/>
      <c r="G23" s="33"/>
    </row>
    <row r="24" spans="1:6" ht="12.75">
      <c r="A24" s="5" t="s">
        <v>7</v>
      </c>
      <c r="B24" s="6"/>
      <c r="C24" s="6">
        <v>147.5</v>
      </c>
      <c r="D24" s="6">
        <v>384</v>
      </c>
      <c r="E24" s="6">
        <f>483+30</f>
        <v>513</v>
      </c>
      <c r="F24" s="6">
        <v>153.5</v>
      </c>
    </row>
    <row r="25" spans="1:6" ht="12.75">
      <c r="A25" s="7" t="s">
        <v>11</v>
      </c>
      <c r="B25" s="3"/>
      <c r="C25" s="3">
        <v>59.5</v>
      </c>
      <c r="D25" s="3">
        <v>218</v>
      </c>
      <c r="E25" s="3">
        <v>213</v>
      </c>
      <c r="F25" s="3">
        <v>77.5</v>
      </c>
    </row>
    <row r="26" spans="1:6" ht="12.75">
      <c r="A26" s="8"/>
      <c r="B26" s="31"/>
      <c r="C26" s="31"/>
      <c r="D26" s="31"/>
      <c r="E26" s="31"/>
      <c r="F26" s="31"/>
    </row>
    <row r="27" spans="1:6" ht="12.75">
      <c r="A27" s="5" t="s">
        <v>8</v>
      </c>
      <c r="B27" s="3"/>
      <c r="C27" s="3">
        <f>38*3.45</f>
        <v>131.1</v>
      </c>
      <c r="D27" s="3"/>
      <c r="E27" s="3">
        <f>35*3.45</f>
        <v>120.75</v>
      </c>
      <c r="F27" s="3">
        <f>33*3.45</f>
        <v>113.85000000000001</v>
      </c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5" t="s">
        <v>2</v>
      </c>
      <c r="B29" s="15" t="s">
        <v>5</v>
      </c>
      <c r="C29" s="15" t="s">
        <v>4</v>
      </c>
      <c r="D29" s="15" t="s">
        <v>4</v>
      </c>
      <c r="E29" s="15" t="s">
        <v>4</v>
      </c>
      <c r="F29" s="15" t="s">
        <v>4</v>
      </c>
    </row>
    <row r="30" spans="1:6" ht="12.75">
      <c r="A30" s="3"/>
      <c r="B30" s="44" t="s">
        <v>39</v>
      </c>
      <c r="C30" s="16"/>
      <c r="D30" s="16"/>
      <c r="E30" s="16"/>
      <c r="F30" s="16"/>
    </row>
    <row r="31" spans="1:6" ht="12.75">
      <c r="A31" s="3"/>
      <c r="B31" s="44" t="s">
        <v>161</v>
      </c>
      <c r="C31" s="44" t="s">
        <v>35</v>
      </c>
      <c r="D31" s="44" t="s">
        <v>164</v>
      </c>
      <c r="E31" s="16"/>
      <c r="F31" s="16"/>
    </row>
    <row r="32" spans="1:6" ht="12.75">
      <c r="A32" s="3"/>
      <c r="B32" s="44" t="s">
        <v>40</v>
      </c>
      <c r="C32" s="44" t="s">
        <v>17</v>
      </c>
      <c r="D32" s="16"/>
      <c r="E32" s="16"/>
      <c r="F32" s="16"/>
    </row>
    <row r="33" spans="1:6" ht="12.75">
      <c r="A33" s="3"/>
      <c r="B33" s="44" t="s">
        <v>139</v>
      </c>
      <c r="C33" s="44" t="s">
        <v>41</v>
      </c>
      <c r="D33" s="16"/>
      <c r="E33" s="16"/>
      <c r="F33" s="16"/>
    </row>
    <row r="34" spans="1:6" ht="12.75">
      <c r="A34" s="3"/>
      <c r="B34" s="15" t="s">
        <v>9</v>
      </c>
      <c r="C34" s="15" t="s">
        <v>9</v>
      </c>
      <c r="D34" s="15" t="s">
        <v>9</v>
      </c>
      <c r="E34" s="15" t="s">
        <v>9</v>
      </c>
      <c r="F34" s="15" t="s">
        <v>9</v>
      </c>
    </row>
    <row r="35" spans="1:6" ht="12.75">
      <c r="A35" s="3"/>
      <c r="B35" s="16"/>
      <c r="C35" s="43"/>
      <c r="D35" s="43"/>
      <c r="E35" s="43"/>
      <c r="F35" s="43"/>
    </row>
    <row r="36" spans="1:6" ht="12.75">
      <c r="A36" s="3"/>
      <c r="B36" s="16"/>
      <c r="C36" s="43"/>
      <c r="D36" s="43"/>
      <c r="E36" s="43"/>
      <c r="F36" s="43"/>
    </row>
    <row r="37" spans="1:6" ht="12.75">
      <c r="A37" s="3"/>
      <c r="B37" s="16"/>
      <c r="C37" s="16"/>
      <c r="D37" s="16"/>
      <c r="E37" s="16"/>
      <c r="F37" s="16"/>
    </row>
    <row r="38" spans="1:6" ht="12.75">
      <c r="A38" s="19"/>
      <c r="B38" s="18"/>
      <c r="C38" s="18"/>
      <c r="D38" s="18"/>
      <c r="E38" s="18"/>
      <c r="F38" s="18"/>
    </row>
    <row r="39" spans="1:6" ht="12.75">
      <c r="A39" s="5" t="s">
        <v>10</v>
      </c>
      <c r="B39" s="16"/>
      <c r="C39" s="16"/>
      <c r="D39" s="16"/>
      <c r="E39" s="16"/>
      <c r="F39" s="16"/>
    </row>
    <row r="40" spans="1:6" ht="12.75">
      <c r="A40" s="5" t="s">
        <v>6</v>
      </c>
      <c r="B40" s="16"/>
      <c r="C40" s="16"/>
      <c r="D40" s="16"/>
      <c r="E40" s="16"/>
      <c r="F40" s="16"/>
    </row>
    <row r="41" spans="1:6" ht="13.5" thickBot="1">
      <c r="A41" s="35" t="s">
        <v>4</v>
      </c>
      <c r="B41" s="29">
        <f>147.99+135.72</f>
        <v>283.71000000000004</v>
      </c>
      <c r="C41" s="29">
        <v>283.49</v>
      </c>
      <c r="D41" s="29">
        <v>64.56</v>
      </c>
      <c r="E41" s="29"/>
      <c r="F41" s="29"/>
    </row>
    <row r="42" spans="1:6" ht="13.5" thickTop="1">
      <c r="A42" s="36" t="s">
        <v>9</v>
      </c>
      <c r="B42" s="37"/>
      <c r="C42" s="37"/>
      <c r="D42" s="37"/>
      <c r="E42" s="37"/>
      <c r="F42" s="37"/>
    </row>
    <row r="43" spans="1:6" ht="12.75">
      <c r="A43" s="5"/>
      <c r="B43" s="16"/>
      <c r="C43" s="16"/>
      <c r="D43" s="16"/>
      <c r="E43" s="16"/>
      <c r="F43" s="16"/>
    </row>
    <row r="44" spans="1:6" ht="12.75">
      <c r="A44" s="5" t="s">
        <v>7</v>
      </c>
      <c r="B44" s="23"/>
      <c r="C44" s="23"/>
      <c r="D44" s="23"/>
      <c r="E44" s="23"/>
      <c r="F44" s="23"/>
    </row>
    <row r="45" spans="1:6" ht="12.75">
      <c r="A45" s="7" t="s">
        <v>11</v>
      </c>
      <c r="B45" s="16"/>
      <c r="C45" s="16"/>
      <c r="D45" s="16"/>
      <c r="E45" s="16"/>
      <c r="F45" s="16"/>
    </row>
    <row r="46" spans="1:6" ht="12.75">
      <c r="A46" s="5"/>
      <c r="B46" s="16"/>
      <c r="C46" s="16"/>
      <c r="D46" s="16"/>
      <c r="E46" s="16"/>
      <c r="F46" s="16"/>
    </row>
    <row r="47" spans="1:6" ht="12.75">
      <c r="A47" s="39" t="s">
        <v>8</v>
      </c>
      <c r="B47" s="40">
        <f>34*3.45</f>
        <v>117.30000000000001</v>
      </c>
      <c r="C47" s="40">
        <f>20*3.45</f>
        <v>69</v>
      </c>
      <c r="D47" s="40"/>
      <c r="E47" s="40"/>
      <c r="F47" s="40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6" ht="12.75">
      <c r="A50" s="5" t="s">
        <v>13</v>
      </c>
      <c r="B50" s="3">
        <f>B21+B22+B41+B42</f>
        <v>292.34000000000003</v>
      </c>
      <c r="C50" s="3">
        <f>C21+C22+C41+C42</f>
        <v>537.22</v>
      </c>
      <c r="D50" s="3">
        <f>D21+D22+D41+D42</f>
        <v>507.09999999999997</v>
      </c>
      <c r="E50" s="3">
        <f>E21+E22+E41+E42</f>
        <v>445.21000000000004</v>
      </c>
      <c r="F50" s="3">
        <f>F21+F22+F41+F42</f>
        <v>822.76</v>
      </c>
    </row>
    <row r="51" spans="1:5" ht="12.75">
      <c r="A51" s="5"/>
      <c r="B51" s="3"/>
      <c r="C51" s="3"/>
      <c r="D51" s="3"/>
      <c r="E51" s="3"/>
    </row>
    <row r="52" spans="1:6" ht="12.75">
      <c r="A52" s="5" t="s">
        <v>14</v>
      </c>
      <c r="B52" s="3">
        <f>B24+B27+B44+B47</f>
        <v>117.30000000000001</v>
      </c>
      <c r="C52" s="3">
        <f>C24+C27+C44+C47</f>
        <v>347.6</v>
      </c>
      <c r="D52" s="3">
        <f>D24+D27+D44+D47</f>
        <v>384</v>
      </c>
      <c r="E52" s="3">
        <f>E24+E27+E44+E47</f>
        <v>633.75</v>
      </c>
      <c r="F52" s="3">
        <f>F24+F27+F44+F47</f>
        <v>267.35</v>
      </c>
    </row>
    <row r="53" spans="1:5" ht="12.75">
      <c r="A53" s="5"/>
      <c r="B53" s="3"/>
      <c r="C53" s="3"/>
      <c r="D53" s="3"/>
      <c r="E53" s="3"/>
    </row>
    <row r="54" spans="1:7" ht="12.75">
      <c r="A54" s="5" t="s">
        <v>15</v>
      </c>
      <c r="B54" s="3">
        <f>B52-B50</f>
        <v>-175.04000000000002</v>
      </c>
      <c r="C54" s="3">
        <f>C52-C50</f>
        <v>-189.62</v>
      </c>
      <c r="D54" s="3">
        <f>D52-D50</f>
        <v>-123.09999999999997</v>
      </c>
      <c r="E54" s="3">
        <f>E52-E50</f>
        <v>188.53999999999996</v>
      </c>
      <c r="F54" s="3">
        <f>F52-F50</f>
        <v>-555.41</v>
      </c>
      <c r="G54">
        <f>SUM(B54:F54)</f>
        <v>-854.63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2014-06-23T06:35:50Z</cp:lastPrinted>
  <dcterms:created xsi:type="dcterms:W3CDTF">1996-10-21T11:03:58Z</dcterms:created>
  <dcterms:modified xsi:type="dcterms:W3CDTF">2015-02-12T10:53:54Z</dcterms:modified>
  <cp:category/>
  <cp:version/>
  <cp:contentType/>
  <cp:contentStatus/>
</cp:coreProperties>
</file>